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showInkAnnotation="0"/>
  <xr:revisionPtr revIDLastSave="0" documentId="8_{59CF99ED-6CD6-45BC-BD45-C767ECB15F62}" xr6:coauthVersionLast="47" xr6:coauthVersionMax="47" xr10:uidLastSave="{00000000-0000-0000-0000-000000000000}"/>
  <bookViews>
    <workbookView xWindow="-98" yWindow="-98" windowWidth="28996" windowHeight="15796" tabRatio="842" xr2:uid="{00000000-000D-0000-FFFF-FFFF00000000}"/>
  </bookViews>
  <sheets>
    <sheet name="Haltung_Huhn_Freiland" sheetId="16" r:id="rId1"/>
    <sheet name="Schlachtung_Masthuhn" sheetId="17" r:id="rId2"/>
    <sheet name="Beitrag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6" l="1"/>
  <c r="F94" i="17" l="1"/>
  <c r="F66" i="17"/>
  <c r="F55" i="17"/>
  <c r="G76" i="16"/>
  <c r="H76" i="16" s="1"/>
  <c r="G75" i="16"/>
  <c r="G65" i="16"/>
  <c r="G78" i="16" l="1"/>
  <c r="H75" i="16"/>
  <c r="F68" i="17"/>
  <c r="F101" i="17" l="1"/>
  <c r="F100" i="17"/>
  <c r="D88" i="17"/>
  <c r="F88" i="17" s="1"/>
  <c r="F78" i="17"/>
  <c r="F45" i="17"/>
  <c r="F48" i="17" s="1"/>
  <c r="F16" i="17"/>
  <c r="F9" i="17"/>
  <c r="F8" i="17"/>
  <c r="H78" i="16"/>
  <c r="G61" i="16"/>
  <c r="D32" i="16"/>
  <c r="F32" i="16" s="1"/>
  <c r="H32" i="16" s="1"/>
  <c r="H27" i="16"/>
  <c r="H25" i="16"/>
  <c r="H88" i="16" l="1"/>
  <c r="I88" i="16" s="1"/>
  <c r="H34" i="16"/>
  <c r="G42" i="16"/>
  <c r="H42" i="16" s="1"/>
  <c r="F67" i="17"/>
  <c r="F10" i="17"/>
  <c r="F91" i="17"/>
  <c r="F89" i="17"/>
  <c r="F7" i="17"/>
  <c r="F93" i="17" l="1"/>
  <c r="F85" i="17"/>
  <c r="F11" i="17"/>
  <c r="F86" i="17"/>
  <c r="F87" i="17"/>
  <c r="H61" i="16"/>
  <c r="H64" i="16"/>
  <c r="H65" i="16"/>
  <c r="G67" i="16"/>
  <c r="G64" i="16"/>
  <c r="G63" i="16"/>
  <c r="H63" i="16" s="1"/>
  <c r="G62" i="16"/>
  <c r="H62" i="16" s="1"/>
  <c r="G59" i="16"/>
  <c r="H59" i="16" s="1"/>
  <c r="G58" i="16"/>
  <c r="H58" i="16" s="1"/>
  <c r="G57" i="16"/>
  <c r="H57" i="16" s="1"/>
  <c r="G56" i="16"/>
  <c r="G49" i="16"/>
  <c r="H49" i="16" s="1"/>
  <c r="G66" i="17" l="1"/>
  <c r="H56" i="16"/>
  <c r="H67" i="16"/>
  <c r="G77" i="17"/>
  <c r="G67" i="17"/>
  <c r="G68" i="17"/>
  <c r="G76" i="17"/>
  <c r="G75" i="17"/>
  <c r="G88" i="17"/>
  <c r="G100" i="17"/>
  <c r="F33" i="16"/>
  <c r="H33" i="16" s="1"/>
  <c r="G43" i="16" l="1"/>
  <c r="H43" i="16" s="1"/>
  <c r="G50" i="16"/>
  <c r="H50" i="16" s="1"/>
  <c r="H35" i="16"/>
  <c r="G48" i="16" s="1"/>
  <c r="F102" i="17"/>
  <c r="F103" i="17"/>
  <c r="G44" i="16" l="1"/>
  <c r="H44" i="16" s="1"/>
  <c r="H45" i="16" s="1"/>
  <c r="F104" i="17"/>
  <c r="F106" i="17" s="1"/>
  <c r="G92" i="17"/>
  <c r="H48" i="16" l="1"/>
  <c r="H51" i="16" s="1"/>
  <c r="H52" i="16" s="1"/>
  <c r="H84" i="16" s="1"/>
  <c r="I84" i="16" s="1"/>
  <c r="G51" i="16"/>
  <c r="F60" i="16"/>
  <c r="G60" i="16" s="1"/>
  <c r="H60" i="16" l="1"/>
  <c r="G66" i="16"/>
  <c r="H66" i="16" s="1"/>
  <c r="D19" i="2"/>
  <c r="D20" i="2"/>
  <c r="E20" i="2" s="1"/>
  <c r="G20" i="2" s="1"/>
  <c r="E21" i="2"/>
  <c r="G21" i="2" s="1"/>
  <c r="D9" i="2"/>
  <c r="E9" i="2" s="1"/>
  <c r="G9" i="2" s="1"/>
  <c r="D8" i="2"/>
  <c r="D3" i="2"/>
  <c r="E10" i="2"/>
  <c r="G10" i="2" s="1"/>
  <c r="F18" i="17"/>
  <c r="F17" i="17"/>
  <c r="F19" i="17" s="1"/>
  <c r="D14" i="2"/>
  <c r="G68" i="16" l="1"/>
  <c r="H68" i="16"/>
  <c r="F22" i="17"/>
  <c r="F58" i="17" s="1"/>
  <c r="F90" i="17"/>
  <c r="F92" i="17"/>
  <c r="E8" i="2"/>
  <c r="G8" i="2" s="1"/>
  <c r="E19" i="2"/>
  <c r="G19" i="2" s="1"/>
  <c r="F84" i="17"/>
  <c r="H70" i="16" l="1"/>
  <c r="H85" i="16"/>
  <c r="F65" i="17"/>
  <c r="G65" i="17" s="1"/>
  <c r="F69" i="17"/>
  <c r="G69" i="17" s="1"/>
  <c r="E125" i="17"/>
  <c r="G94" i="17"/>
  <c r="G90" i="17"/>
  <c r="G102" i="17"/>
  <c r="G103" i="17"/>
  <c r="G89" i="17"/>
  <c r="G93" i="17"/>
  <c r="G86" i="17"/>
  <c r="G87" i="17"/>
  <c r="E130" i="17"/>
  <c r="G74" i="17"/>
  <c r="G73" i="17"/>
  <c r="G91" i="17"/>
  <c r="G84" i="17"/>
  <c r="G101" i="17"/>
  <c r="G85" i="17"/>
  <c r="I85" i="16" l="1"/>
  <c r="H86" i="16"/>
  <c r="G104" i="17"/>
  <c r="G106" i="17" s="1"/>
  <c r="G116" i="17" s="1"/>
  <c r="F70" i="17"/>
  <c r="F79" i="17" s="1"/>
  <c r="G70" i="17"/>
  <c r="F125" i="17"/>
  <c r="G78" i="17"/>
  <c r="H89" i="16" l="1"/>
  <c r="H90" i="16" s="1"/>
  <c r="E83" i="17" s="1"/>
  <c r="F83" i="17" s="1"/>
  <c r="I86" i="16"/>
  <c r="G45" i="16"/>
  <c r="G52" i="16" s="1"/>
  <c r="G79" i="17"/>
  <c r="G112" i="17" s="1"/>
  <c r="G83" i="17" l="1"/>
  <c r="G95" i="17" s="1"/>
  <c r="F95" i="17"/>
  <c r="I89" i="16"/>
  <c r="I90" i="16" s="1"/>
  <c r="G70" i="16"/>
  <c r="G113" i="17" l="1"/>
  <c r="G114" i="17" s="1"/>
  <c r="G117" i="17" l="1"/>
  <c r="G118" i="17" s="1"/>
  <c r="F126" i="17"/>
  <c r="E134" i="17" s="1"/>
  <c r="E135" i="17" s="1"/>
  <c r="E126" i="17"/>
  <c r="E128" i="17" s="1"/>
  <c r="E132" i="17" s="1"/>
  <c r="E137" i="17" l="1"/>
  <c r="E138" i="17" s="1"/>
  <c r="F128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21" authorId="0" shapeId="0" xr:uid="{6B4E729C-8456-45B5-A576-F52A1A86992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Maximal können 365/(Mastdauer+Leerstehzeit) Umtriebe pro Jahr durchgeführt werden. Gesetzlich vorgesehen sind 7 Tage (BIOSICHERHEITSMASSNAHMEN gemäß Ministerialverordnung vom 03.12.2010)</t>
        </r>
      </text>
    </comment>
    <comment ref="H26" authorId="0" shapeId="0" xr:uid="{112C05AA-AE5A-4C48-9B0D-703CD4AA1F08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Gewässerschutz: Masthühner zählen 0,0015 GVE
</t>
        </r>
      </text>
    </comment>
    <comment ref="E31" authorId="0" shapeId="0" xr:uid="{F18B923E-8E5C-4278-99BC-101E2437B192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Die Besatzdichte ist vom jeweiligen Haltungssystem abhängig. Siehe Broschüre Masthähnchen in Südtirol S. 27</t>
        </r>
      </text>
    </comment>
    <comment ref="G32" authorId="0" shapeId="0" xr:uid="{ABC07DED-6DC8-4EBA-A7F4-5A1FAD05FDCC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Bei diesen Kosten wird davon ausgegangen, dass es sich um einen Neubau handelt.</t>
        </r>
      </text>
    </comment>
    <comment ref="F48" authorId="0" shapeId="0" xr:uid="{197A38B8-8814-4D6F-B021-E69586606C31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Versicherungskosten sollten gleichmäßig auf alle vorhandenen Betriebszweige aufgeteilt werden.</t>
        </r>
      </text>
    </comment>
    <comment ref="F56" authorId="0" shapeId="0" xr:uid="{7D192603-44B7-4F52-AE5F-FAF0C05A602D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Preis kann je nach Alter variieren und unterscheidet sich deutlich zwischen Bio und Konventionell. 
Eventuelle Transport- und Meldekosten (Intrastat) sind hier nicht berücksichtigt.</t>
        </r>
      </text>
    </comment>
    <comment ref="E57" authorId="0" shapeId="0" xr:uid="{0CCC65EC-21AA-44E9-B03D-C746AF169DA0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Die Futterverbrauchswerte sollten unbedingt vom Züchter angefordert werden, denn die Angaben sind stark abhängig von der Rasse und dem Geschlecht der Tiere.</t>
        </r>
      </text>
    </comment>
    <comment ref="F57" authorId="0" shapeId="0" xr:uid="{3FD19D90-6FBF-448A-B2B2-2C895149CA51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Die Futterkosten haben einen großen Einfluss auf die Wirtschaftlichkeit. Daher sollten diese unbedingt durch tatsächliche Preise ersetzt werden. Große Einflussfaktoren sind die Bestellmenge und die Qualität (bio/konv.).</t>
        </r>
      </text>
    </comment>
    <comment ref="E60" authorId="0" shapeId="0" xr:uid="{B069C6FF-2CE7-4DCA-A672-6A5820D1BDEE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Futterverluste können durch die Struktur (pelletiert) und die richtige  Fütterungstechnik minimiert werden.
Siehe Kapitel 4 und 5 der Broschüre "Masthühnerhaltung in Südtirol".</t>
        </r>
      </text>
    </comment>
    <comment ref="F66" authorId="0" shapeId="0" xr:uid="{05D803EC-D4CA-4EDD-B254-CA055831D701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Die Ausfälle können durch Einhalten von Hygienemaßnahmen minimiert werden.
Siehe Kapitel 6 der Broschüre "Masthühnerhaltung in Südtirol"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21" authorId="0" shapeId="0" xr:uid="{B732BA57-E63B-4C5F-AFE1-4E14937B4C12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Individuell abzuklären mit der SBB-Abteilung Betriebsberatung</t>
        </r>
      </text>
    </comment>
    <comment ref="E26" authorId="0" shapeId="0" xr:uid="{A70D331A-D6DA-4E5C-B9C0-788717B75D71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Preise sind Mittelwerte für neuwertige Geräte. Gebrauchte Geräte sind eine kostengünstige Alternative. Mehr Informationen findet man im SBB-Merkblatt "Geräteausstattung für die Schlachtung".</t>
        </r>
      </text>
    </comment>
  </commentList>
</comments>
</file>

<file path=xl/sharedStrings.xml><?xml version="1.0" encoding="utf-8"?>
<sst xmlns="http://schemas.openxmlformats.org/spreadsheetml/2006/main" count="216" uniqueCount="171">
  <si>
    <t>Bitte nur die hellgrünen Felder ausfüllen!</t>
  </si>
  <si>
    <t>Betriebsdaten</t>
  </si>
  <si>
    <t>Mastdauer</t>
  </si>
  <si>
    <t>Produktionszyklen/Jahr (Umtrieb)</t>
  </si>
  <si>
    <t>Endgewicht (Lebendgewicht)</t>
  </si>
  <si>
    <t>Ausschlachtungsverhältnis</t>
  </si>
  <si>
    <t>Schlachtgewicht</t>
  </si>
  <si>
    <t>Notwendige Investitionen</t>
  </si>
  <si>
    <t>Posten</t>
  </si>
  <si>
    <t>Tierplätze</t>
  </si>
  <si>
    <t>m²</t>
  </si>
  <si>
    <t>Investitionskosten/m²</t>
  </si>
  <si>
    <t>Investitionssumme</t>
  </si>
  <si>
    <t>Einrichtung, Maschinen und Geräte (Tränken, Futtertröge)</t>
  </si>
  <si>
    <t>Summe</t>
  </si>
  <si>
    <t>Kosten</t>
  </si>
  <si>
    <t>Fixe Kosten</t>
  </si>
  <si>
    <t>Gesamt</t>
  </si>
  <si>
    <t>Kalkulatorische Fixkosten</t>
  </si>
  <si>
    <t>Abschreibung Gebäude</t>
  </si>
  <si>
    <t>Abschreibung Einrichtung, Maschinen und Geräte, Auslauf</t>
  </si>
  <si>
    <t>Zinsanspruch Eigenkapital bzw. Fremdkapitalzinsen</t>
  </si>
  <si>
    <t>SUMME</t>
  </si>
  <si>
    <t>Laufende Fixkosten (Gemeinkosten)</t>
  </si>
  <si>
    <t>Mitgliedsbeiträge, Beratungsspesen, Buchhaltung</t>
  </si>
  <si>
    <t>Instandhaltung Wirtschaftsgebäude, Auslauf</t>
  </si>
  <si>
    <t>Summe FIXKOSTEN</t>
  </si>
  <si>
    <t>Variable Kosten</t>
  </si>
  <si>
    <t>SUMME VARIABLE KOSTEN</t>
  </si>
  <si>
    <t>Summen</t>
  </si>
  <si>
    <t>Gesamtkosten (Fixspesen + Variable Spesen)</t>
  </si>
  <si>
    <t>Lohnanspruch</t>
  </si>
  <si>
    <t>Füttern, Tränken, Entmisten usw.</t>
  </si>
  <si>
    <t>Preisbildung</t>
  </si>
  <si>
    <t>Je kg Schlachtgewicht</t>
  </si>
  <si>
    <t>Fixkosten</t>
  </si>
  <si>
    <t>+ Variable Kosten</t>
  </si>
  <si>
    <t>= Herstellungskosten</t>
  </si>
  <si>
    <t>+ Eigener Lohnanspruch</t>
  </si>
  <si>
    <t>+ Gewinnanspruch für unternehmerische Tätigkeit und Risiko</t>
  </si>
  <si>
    <t>Durch. Lebendgewicht/Tier</t>
  </si>
  <si>
    <t>Netto-Schlachtgewicht / Tier</t>
  </si>
  <si>
    <t>Gesamtes Netto-Schlachtgewicht/Jahr</t>
  </si>
  <si>
    <t>Notwendige Gebäudeinvestitionen</t>
  </si>
  <si>
    <t>Fläche m²</t>
  </si>
  <si>
    <t>Kosten/m²</t>
  </si>
  <si>
    <t>Schlachtraum</t>
  </si>
  <si>
    <t>Verarbeitungsraum</t>
  </si>
  <si>
    <t>Verkaufsraum</t>
  </si>
  <si>
    <t xml:space="preserve">Voraussichtl. Beitrag </t>
  </si>
  <si>
    <t>Investition Gebäude</t>
  </si>
  <si>
    <t>Notwendige Geräteinvestitionen</t>
  </si>
  <si>
    <t>Produkt</t>
  </si>
  <si>
    <t>Betäubungsgerät (Bolzenschussgerät)</t>
  </si>
  <si>
    <t>Schlachttrichter</t>
  </si>
  <si>
    <t>Brühkessel</t>
  </si>
  <si>
    <t>Trommelrupfmaschine</t>
  </si>
  <si>
    <t>Kühl- und Abtropfwagen</t>
  </si>
  <si>
    <t>Arbeitstische</t>
  </si>
  <si>
    <t>Messer</t>
  </si>
  <si>
    <t>Sterilisator für Messer</t>
  </si>
  <si>
    <t>Knochensäge, Hacktisch</t>
  </si>
  <si>
    <t>Fleischwolf</t>
  </si>
  <si>
    <t>Geeichte Waage</t>
  </si>
  <si>
    <t>Kühlzelle</t>
  </si>
  <si>
    <t>Kühltheke</t>
  </si>
  <si>
    <t>Transportboxen</t>
  </si>
  <si>
    <t>Sonstiges</t>
  </si>
  <si>
    <t>Maschinen und Geräte</t>
  </si>
  <si>
    <t>Sonstige notwendige Anfangsinvestitionen</t>
  </si>
  <si>
    <t>Gesamtinvestition</t>
  </si>
  <si>
    <t>Gemeinkosten</t>
  </si>
  <si>
    <t>Abschreibung Einrichtung</t>
  </si>
  <si>
    <t>Abschreibung Maschinen und Geräte</t>
  </si>
  <si>
    <t>Abschreibung Sonstiges</t>
  </si>
  <si>
    <t>Laufende Fixkosten</t>
  </si>
  <si>
    <t>Gebäudeversicherung</t>
  </si>
  <si>
    <t>Produkthaftpflichtversicherung</t>
  </si>
  <si>
    <t>Jährliche Werbekosten</t>
  </si>
  <si>
    <t>Buchhaltung, Betriebs- und Steuerberatung</t>
  </si>
  <si>
    <t>Kosten Verkaufsstand</t>
  </si>
  <si>
    <t>Variable Kosten - Schlachtung/Zerlegung</t>
  </si>
  <si>
    <t>Betrieb</t>
  </si>
  <si>
    <t>Energiespesen (Strom, Heizung, Gas)</t>
  </si>
  <si>
    <t>Gebühren (Wasser, Abwasser, Müll)</t>
  </si>
  <si>
    <t>Schlachtabfälle</t>
  </si>
  <si>
    <t>Reinigung</t>
  </si>
  <si>
    <t>Reparaturen Maschinen und Geräte</t>
  </si>
  <si>
    <t>Reparaturen Gebäude</t>
  </si>
  <si>
    <t>Variable Kosten Hofladen/Verkauf (Strom, Heizung)</t>
  </si>
  <si>
    <t>Summe VARIABLE KOSTEN</t>
  </si>
  <si>
    <t>Lohnansatz Schlachtung und Zerlegung</t>
  </si>
  <si>
    <t>Arbeitsaufwand</t>
  </si>
  <si>
    <t xml:space="preserve">Schlachtung </t>
  </si>
  <si>
    <t>Summe Eigenarbeit</t>
  </si>
  <si>
    <t xml:space="preserve"> Eigener Lohnanspruch</t>
  </si>
  <si>
    <t>Preisbildung vor Steuern</t>
  </si>
  <si>
    <t>= Herstellungskosten/Break even</t>
  </si>
  <si>
    <t>+ Gewinnanspruch für unternehmerische Tätigkeit</t>
  </si>
  <si>
    <t>= Mindestpreis</t>
  </si>
  <si>
    <t>= Effektiver Verkaufspreis</t>
  </si>
  <si>
    <t>Ø je kg</t>
  </si>
  <si>
    <t>Gewinn (Deckungsbeitrag - Fixkosten)</t>
  </si>
  <si>
    <t>Investierte Arbeitszeit</t>
  </si>
  <si>
    <t>Stunden</t>
  </si>
  <si>
    <t>Gewinn/Stunde</t>
  </si>
  <si>
    <t>Gewinnschwelle (Break-even)</t>
  </si>
  <si>
    <t>Reingewinnschwelle</t>
  </si>
  <si>
    <t>Anerkannte Kosten Masthühner</t>
  </si>
  <si>
    <t>Verarbeitungs- und Lagerram</t>
  </si>
  <si>
    <t>(= 50% Wohnk.)</t>
  </si>
  <si>
    <t>(= 100 % Wohnk.)</t>
  </si>
  <si>
    <t>Beitragsberechnung</t>
  </si>
  <si>
    <t>Förderfläche</t>
  </si>
  <si>
    <t>Anerkannte Kosten</t>
  </si>
  <si>
    <t>Fördersatz</t>
  </si>
  <si>
    <t>Beitrag</t>
  </si>
  <si>
    <r>
      <t xml:space="preserve">Fläche Verarbeitungs-und </t>
    </r>
    <r>
      <rPr>
        <sz val="11"/>
        <color rgb="FFFF0000"/>
        <rFont val="Calibri"/>
        <family val="2"/>
        <scheme val="minor"/>
      </rPr>
      <t>Schlachtraum??</t>
    </r>
    <r>
      <rPr>
        <sz val="11"/>
        <color theme="1"/>
        <rFont val="Calibri"/>
        <family val="2"/>
        <scheme val="minor"/>
      </rPr>
      <t xml:space="preserve"> Lagerraum (max 75 m²)</t>
    </r>
  </si>
  <si>
    <t>Fläche Verkaufsraum (max 25m²)</t>
  </si>
  <si>
    <t>Maschinenkosten laut Kostenvoranschlag (ohne IVA)</t>
  </si>
  <si>
    <t>Anerkannte Kosten Truthühner</t>
  </si>
  <si>
    <t>Durchschnittl. gehaltene GVE</t>
  </si>
  <si>
    <t>Tierarzt, Medikamente, Hygiene/Masthuhn</t>
  </si>
  <si>
    <t>Je Masthuhn</t>
  </si>
  <si>
    <t>Hühnermast</t>
  </si>
  <si>
    <t>Produktion Masthühner/Jahr</t>
  </si>
  <si>
    <t>Anfangsgewicht Küken/Masthühner</t>
  </si>
  <si>
    <t>Kükenstarter/Huhn</t>
  </si>
  <si>
    <t>0,04 kg</t>
  </si>
  <si>
    <t>Küken</t>
  </si>
  <si>
    <t>Fixkosten der Schlachtung</t>
  </si>
  <si>
    <t>+ Variable Kosten (inkl. Produktionskosten)</t>
  </si>
  <si>
    <t>Mastfutter I/Masthuhn*</t>
  </si>
  <si>
    <t>Mastfutter II/Masthuhn*</t>
  </si>
  <si>
    <t>Tränkwasser (Verbrauchte Futtermenge * 1,3) und Reinigungswasser</t>
  </si>
  <si>
    <t>Tierverluste (normal 2-4 %; abhänigig von Tiergenetik und Management)</t>
  </si>
  <si>
    <t>Futterverluste (bei entsprechender Technik können diese bis auf 0 % reduziert werden)</t>
  </si>
  <si>
    <t>Stallgebäude</t>
  </si>
  <si>
    <t>Auslauf (Empfehlung: je Tier 2 m²)</t>
  </si>
  <si>
    <t>Verpackung</t>
  </si>
  <si>
    <t>Organisation (Marketing, Verkauf, Zustellung)</t>
  </si>
  <si>
    <t>Reinung und Desinfektion</t>
  </si>
  <si>
    <t>= Mindestpreis für den Masthuhnproduzenten</t>
  </si>
  <si>
    <t>Büroausstattung (Computer, Website)</t>
  </si>
  <si>
    <t>Verpackungsmaterialien</t>
  </si>
  <si>
    <t>Lieferspesen</t>
  </si>
  <si>
    <t>Besatzdichte</t>
  </si>
  <si>
    <t>ca. benötigte Betriebsfläche laut Gewässerschutz (2 GVE/ha)</t>
  </si>
  <si>
    <t>Passt dieser Arbeitsaufwand?</t>
  </si>
  <si>
    <t>h/Umtrieb</t>
  </si>
  <si>
    <t>Reinigung und Desinfektion</t>
  </si>
  <si>
    <t>Kennzahlen Verarbeitung</t>
  </si>
  <si>
    <t>Notwendige Investitionen bei Neubau</t>
  </si>
  <si>
    <r>
      <t xml:space="preserve">Wirtschaftlichkeitsberechnung Masthuhn </t>
    </r>
    <r>
      <rPr>
        <sz val="12"/>
        <color rgb="FF698A48"/>
        <rFont val="MetaBook-Roman"/>
        <family val="2"/>
      </rPr>
      <t xml:space="preserve">(Stand Juli 2020) </t>
    </r>
  </si>
  <si>
    <t>Schlachttiere jährlich</t>
  </si>
  <si>
    <t>Durchschnittliche Schlachtausbeute</t>
  </si>
  <si>
    <t>Vakuumiermaschine</t>
  </si>
  <si>
    <t>Voraussichtlicher Förderbeitrag</t>
  </si>
  <si>
    <t>Produktionskosten geschlachtetes Tier/Wert geschlachtetes Tier</t>
  </si>
  <si>
    <t>Zerlegung (Fremdarbeit durch Metzger o.a.)</t>
  </si>
  <si>
    <t>Erarbeitet von der SBB-Abteilung Innovation &amp; Energie in Zusammenarbeit mit der SBB-Abteilung Betriebsberatung, dem Beratungsring für Berglandwirtschaft (BRING) und der Innovativen Gemeinschaft Voralpenland (Österreich).</t>
  </si>
  <si>
    <t>Wurtstfüller</t>
  </si>
  <si>
    <t>SUMME LOHNANSATZ</t>
  </si>
  <si>
    <t>Heizung (abhängig von Heizungssystem)/Masthuhn</t>
  </si>
  <si>
    <t>Stromverbrauch/Masthuhn</t>
  </si>
  <si>
    <t>Einstreu/Masthuhn</t>
  </si>
  <si>
    <t>Einrichtung (Verkaufsraum u.a.)</t>
  </si>
  <si>
    <t>Umsatz</t>
  </si>
  <si>
    <t>Deckungsbeitrag (Umsatz - Variable Kosten)</t>
  </si>
  <si>
    <t>Versicherungsspesen (Gebäude + Anteil Haftpflicht)</t>
  </si>
  <si>
    <t>Instandhaltung (Maschinen, Einrichtung, Geräte)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</si>
</sst>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]_-;\-* #,##0.00\ [$€]_-;_-* &quot;-&quot;??\ [$€]_-;_-@_-"/>
    <numFmt numFmtId="165" formatCode="0\ &quot;Jahre&quot;"/>
    <numFmt numFmtId="166" formatCode="0.00\ &quot;€/h&quot;"/>
    <numFmt numFmtId="167" formatCode="#,##0.00\ &quot;€&quot;"/>
    <numFmt numFmtId="168" formatCode="0\ &quot;kg&quot;"/>
    <numFmt numFmtId="169" formatCode="#,##0\ _€"/>
    <numFmt numFmtId="170" formatCode="#,##0\ &quot;€&quot;"/>
    <numFmt numFmtId="171" formatCode="#,##0\ &quot;kg Fleisch&quot;"/>
    <numFmt numFmtId="172" formatCode="0.0%\ &quot;vom Neuwert&quot;"/>
    <numFmt numFmtId="173" formatCode="0\ &quot;Tage&quot;"/>
    <numFmt numFmtId="174" formatCode="0.00\ &quot;€/Tag&quot;"/>
    <numFmt numFmtId="175" formatCode="0.00\ &quot;€&quot;"/>
    <numFmt numFmtId="176" formatCode="0.00\ &quot;€/kg&quot;"/>
    <numFmt numFmtId="177" formatCode="#,###&quot; kg&quot;"/>
    <numFmt numFmtId="178" formatCode="0.00\ &quot;€/GVE&quot;"/>
    <numFmt numFmtId="179" formatCode="#,###.0&quot; kg&quot;"/>
    <numFmt numFmtId="180" formatCode="#,##0\ &quot;Tage&quot;"/>
    <numFmt numFmtId="181" formatCode="#,##0.0\ &quot;€&quot;"/>
    <numFmt numFmtId="182" formatCode="0.00&quot; m³&quot;"/>
    <numFmt numFmtId="183" formatCode="0.00&quot; kWh&quot;"/>
    <numFmt numFmtId="184" formatCode="#,##0.00\ &quot;€/Tier&quot;"/>
    <numFmt numFmtId="185" formatCode="0\ &quot;Tiere&quot;"/>
    <numFmt numFmtId="186" formatCode="#,###.0\ &quot; kg&quot;"/>
    <numFmt numFmtId="187" formatCode="0\ &quot;Schlachttage&quot;"/>
    <numFmt numFmtId="188" formatCode="#,##0\ &quot;€/Schlachttag&quot;"/>
    <numFmt numFmtId="189" formatCode="0.00\ &quot;h/Tag&quot;"/>
    <numFmt numFmtId="190" formatCode="#,##0\ &quot;Tiere/m²&quot;"/>
    <numFmt numFmtId="191" formatCode="#,##0\ &quot;m²/Tier&quot;"/>
    <numFmt numFmtId="192" formatCode="0.00\ &quot;ha&quot;"/>
    <numFmt numFmtId="193" formatCode="#,##0.0\ &quot;€ pro kg Fleisch&quot;"/>
    <numFmt numFmtId="194" formatCode="0.0"/>
    <numFmt numFmtId="195" formatCode="0.00\ &quot;h/Umtrieb&quot;"/>
    <numFmt numFmtId="196" formatCode="0.00\ &quot;kg&quot;"/>
    <numFmt numFmtId="197" formatCode="0\ &quot;km&quot;"/>
    <numFmt numFmtId="198" formatCode="#,##0.00\ &quot;€/km&quot;"/>
    <numFmt numFmtId="199" formatCode="#,##0.00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MetaBook-Roman"/>
      <family val="2"/>
    </font>
    <font>
      <b/>
      <sz val="24"/>
      <color indexed="57"/>
      <name val="MetaBook-Roman"/>
      <family val="2"/>
    </font>
    <font>
      <sz val="24"/>
      <name val="MetaBook-Roman"/>
      <family val="2"/>
    </font>
    <font>
      <b/>
      <sz val="14"/>
      <name val="MetaBook-Roman"/>
      <family val="2"/>
    </font>
    <font>
      <sz val="12"/>
      <color theme="1"/>
      <name val="MetaBook-Roman"/>
      <family val="2"/>
    </font>
    <font>
      <b/>
      <sz val="12"/>
      <name val="MetaBook-Roman"/>
      <family val="2"/>
    </font>
    <font>
      <sz val="12"/>
      <color rgb="FFFF0000"/>
      <name val="MetaBook-Roman"/>
      <family val="2"/>
    </font>
    <font>
      <sz val="12"/>
      <name val="MetaBook-Roman"/>
      <family val="2"/>
    </font>
    <font>
      <b/>
      <sz val="12"/>
      <color theme="1"/>
      <name val="MetaBook-Roman"/>
      <family val="2"/>
    </font>
    <font>
      <b/>
      <sz val="11"/>
      <name val="MetaBook-Roman"/>
      <family val="2"/>
    </font>
    <font>
      <b/>
      <sz val="12"/>
      <color indexed="10"/>
      <name val="MetaBook-Roman"/>
      <family val="2"/>
    </font>
    <font>
      <b/>
      <sz val="24"/>
      <color rgb="FF698A48"/>
      <name val="MetaBook-Roman"/>
      <family val="2"/>
    </font>
    <font>
      <sz val="12"/>
      <color rgb="FF698A48"/>
      <name val="MetaBook-Roman"/>
      <family val="2"/>
    </font>
    <font>
      <sz val="24"/>
      <color rgb="FF698A48"/>
      <name val="MetaBook-Roman"/>
      <family val="2"/>
    </font>
    <font>
      <sz val="11"/>
      <color rgb="FF698A48"/>
      <name val="MetaBook-Roman"/>
      <family val="2"/>
    </font>
    <font>
      <b/>
      <sz val="11"/>
      <color theme="1"/>
      <name val="MetaBook-Roman"/>
      <family val="2"/>
    </font>
    <font>
      <sz val="11"/>
      <name val="MetaBook-Roman"/>
      <family val="2"/>
    </font>
    <font>
      <sz val="11"/>
      <color rgb="FFFF0000"/>
      <name val="MetaBook-Roman"/>
      <family val="2"/>
    </font>
    <font>
      <b/>
      <sz val="11"/>
      <color rgb="FFFF0000"/>
      <name val="MetaBook-Roman"/>
      <family val="2"/>
    </font>
    <font>
      <b/>
      <sz val="14"/>
      <color theme="1"/>
      <name val="MetaBook-Roman"/>
      <family val="2"/>
    </font>
    <font>
      <sz val="14"/>
      <color theme="1"/>
      <name val="MetaBook-Roman"/>
      <family val="2"/>
    </font>
    <font>
      <b/>
      <sz val="12"/>
      <color rgb="FFFF0000"/>
      <name val="MetaBook-Roman"/>
      <family val="2"/>
    </font>
    <font>
      <sz val="11"/>
      <color theme="0"/>
      <name val="MetaBook-Roman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AD739"/>
        <bgColor indexed="64"/>
      </patternFill>
    </fill>
    <fill>
      <patternFill patternType="solid">
        <fgColor rgb="FF698A48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30">
    <xf numFmtId="0" fontId="0" fillId="0" borderId="0" xfId="0"/>
    <xf numFmtId="0" fontId="0" fillId="2" borderId="0" xfId="0" applyFill="1" applyBorder="1"/>
    <xf numFmtId="8" fontId="0" fillId="2" borderId="0" xfId="0" applyNumberFormat="1" applyFill="1" applyBorder="1"/>
    <xf numFmtId="0" fontId="0" fillId="2" borderId="0" xfId="0" applyFill="1" applyAlignment="1">
      <alignment vertical="top"/>
    </xf>
    <xf numFmtId="8" fontId="0" fillId="2" borderId="0" xfId="0" applyNumberFormat="1" applyFill="1" applyAlignment="1">
      <alignment vertical="top"/>
    </xf>
    <xf numFmtId="0" fontId="2" fillId="0" borderId="0" xfId="0" applyFont="1"/>
    <xf numFmtId="8" fontId="0" fillId="3" borderId="0" xfId="0" applyNumberFormat="1" applyFill="1"/>
    <xf numFmtId="164" fontId="0" fillId="3" borderId="0" xfId="1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4" borderId="0" xfId="0" applyFont="1" applyFill="1"/>
    <xf numFmtId="9" fontId="0" fillId="5" borderId="0" xfId="0" applyNumberFormat="1" applyFill="1"/>
    <xf numFmtId="40" fontId="0" fillId="0" borderId="0" xfId="0" applyNumberForma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3" fillId="0" borderId="2" xfId="0" applyFont="1" applyBorder="1" applyAlignment="1">
      <alignment vertical="center"/>
    </xf>
    <xf numFmtId="2" fontId="13" fillId="0" borderId="1" xfId="0" applyNumberFormat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4" fontId="11" fillId="2" borderId="0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176" fontId="10" fillId="7" borderId="6" xfId="0" applyNumberFormat="1" applyFont="1" applyFill="1" applyBorder="1" applyAlignment="1">
      <alignment vertical="center"/>
    </xf>
    <xf numFmtId="170" fontId="6" fillId="2" borderId="0" xfId="0" applyNumberFormat="1" applyFont="1" applyFill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49" fontId="13" fillId="0" borderId="2" xfId="0" applyNumberFormat="1" applyFont="1" applyBorder="1" applyAlignment="1">
      <alignment vertical="center"/>
    </xf>
    <xf numFmtId="49" fontId="13" fillId="0" borderId="9" xfId="0" applyNumberFormat="1" applyFont="1" applyBorder="1" applyAlignment="1">
      <alignment vertical="center"/>
    </xf>
    <xf numFmtId="49" fontId="13" fillId="2" borderId="9" xfId="0" applyNumberFormat="1" applyFont="1" applyFill="1" applyBorder="1" applyAlignment="1">
      <alignment vertical="center"/>
    </xf>
    <xf numFmtId="170" fontId="10" fillId="0" borderId="9" xfId="0" applyNumberFormat="1" applyFont="1" applyFill="1" applyBorder="1" applyAlignment="1">
      <alignment vertical="center"/>
    </xf>
    <xf numFmtId="49" fontId="13" fillId="0" borderId="3" xfId="0" applyNumberFormat="1" applyFont="1" applyBorder="1" applyAlignment="1">
      <alignment vertical="center"/>
    </xf>
    <xf numFmtId="49" fontId="13" fillId="0" borderId="8" xfId="0" applyNumberFormat="1" applyFont="1" applyBorder="1" applyAlignment="1">
      <alignment vertical="center"/>
    </xf>
    <xf numFmtId="49" fontId="13" fillId="2" borderId="8" xfId="0" applyNumberFormat="1" applyFont="1" applyFill="1" applyBorder="1" applyAlignment="1">
      <alignment vertical="center"/>
    </xf>
    <xf numFmtId="170" fontId="10" fillId="0" borderId="8" xfId="0" applyNumberFormat="1" applyFont="1" applyFill="1" applyBorder="1" applyAlignment="1">
      <alignment vertical="center"/>
    </xf>
    <xf numFmtId="167" fontId="10" fillId="0" borderId="0" xfId="0" applyNumberFormat="1" applyFont="1" applyAlignment="1">
      <alignment vertical="center"/>
    </xf>
    <xf numFmtId="0" fontId="15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170" fontId="13" fillId="0" borderId="1" xfId="0" applyNumberFormat="1" applyFont="1" applyBorder="1" applyAlignment="1">
      <alignment vertical="center"/>
    </xf>
    <xf numFmtId="0" fontId="11" fillId="9" borderId="14" xfId="0" applyFont="1" applyFill="1" applyBorder="1" applyAlignment="1">
      <alignment vertical="center"/>
    </xf>
    <xf numFmtId="0" fontId="11" fillId="9" borderId="15" xfId="0" applyFont="1" applyFill="1" applyBorder="1" applyAlignment="1">
      <alignment vertical="center"/>
    </xf>
    <xf numFmtId="0" fontId="11" fillId="9" borderId="16" xfId="0" applyFont="1" applyFill="1" applyBorder="1" applyAlignment="1">
      <alignment vertical="center"/>
    </xf>
    <xf numFmtId="0" fontId="11" fillId="9" borderId="14" xfId="0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vertical="center"/>
    </xf>
    <xf numFmtId="170" fontId="13" fillId="2" borderId="1" xfId="0" applyNumberFormat="1" applyFont="1" applyFill="1" applyBorder="1" applyAlignment="1">
      <alignment vertical="center"/>
    </xf>
    <xf numFmtId="0" fontId="11" fillId="9" borderId="7" xfId="0" applyFont="1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 vertical="center"/>
    </xf>
    <xf numFmtId="170" fontId="10" fillId="0" borderId="1" xfId="0" applyNumberFormat="1" applyFont="1" applyBorder="1" applyAlignment="1">
      <alignment vertical="center"/>
    </xf>
    <xf numFmtId="167" fontId="13" fillId="0" borderId="17" xfId="0" applyNumberFormat="1" applyFont="1" applyBorder="1" applyAlignment="1">
      <alignment vertical="center"/>
    </xf>
    <xf numFmtId="170" fontId="10" fillId="0" borderId="17" xfId="0" applyNumberFormat="1" applyFont="1" applyBorder="1" applyAlignment="1">
      <alignment vertical="center"/>
    </xf>
    <xf numFmtId="167" fontId="10" fillId="0" borderId="1" xfId="0" applyNumberFormat="1" applyFont="1" applyFill="1" applyBorder="1" applyAlignment="1">
      <alignment horizontal="right" vertical="center"/>
    </xf>
    <xf numFmtId="167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167" fontId="10" fillId="0" borderId="17" xfId="0" applyNumberFormat="1" applyFont="1" applyFill="1" applyBorder="1" applyAlignment="1">
      <alignment horizontal="right" vertical="center"/>
    </xf>
    <xf numFmtId="0" fontId="15" fillId="9" borderId="7" xfId="0" applyFont="1" applyFill="1" applyBorder="1" applyAlignment="1">
      <alignment horizontal="center" vertical="center"/>
    </xf>
    <xf numFmtId="0" fontId="15" fillId="9" borderId="16" xfId="0" applyFont="1" applyFill="1" applyBorder="1" applyAlignment="1">
      <alignment horizontal="center" vertical="center"/>
    </xf>
    <xf numFmtId="49" fontId="14" fillId="10" borderId="2" xfId="0" applyNumberFormat="1" applyFont="1" applyFill="1" applyBorder="1" applyAlignment="1">
      <alignment vertical="center"/>
    </xf>
    <xf numFmtId="49" fontId="14" fillId="10" borderId="9" xfId="0" applyNumberFormat="1" applyFont="1" applyFill="1" applyBorder="1" applyAlignment="1">
      <alignment vertical="center"/>
    </xf>
    <xf numFmtId="170" fontId="14" fillId="10" borderId="9" xfId="0" applyNumberFormat="1" applyFont="1" applyFill="1" applyBorder="1" applyAlignment="1">
      <alignment vertical="center"/>
    </xf>
    <xf numFmtId="167" fontId="14" fillId="10" borderId="1" xfId="0" applyNumberFormat="1" applyFont="1" applyFill="1" applyBorder="1" applyAlignment="1">
      <alignment horizontal="right" vertical="center"/>
    </xf>
    <xf numFmtId="0" fontId="11" fillId="10" borderId="2" xfId="0" applyFont="1" applyFill="1" applyBorder="1" applyAlignment="1">
      <alignment horizontal="left" vertical="center"/>
    </xf>
    <xf numFmtId="0" fontId="11" fillId="10" borderId="9" xfId="0" applyFont="1" applyFill="1" applyBorder="1" applyAlignment="1">
      <alignment horizontal="left" vertical="center"/>
    </xf>
    <xf numFmtId="170" fontId="11" fillId="10" borderId="4" xfId="0" applyNumberFormat="1" applyFont="1" applyFill="1" applyBorder="1" applyAlignment="1">
      <alignment vertical="center"/>
    </xf>
    <xf numFmtId="170" fontId="11" fillId="10" borderId="2" xfId="0" applyNumberFormat="1" applyFont="1" applyFill="1" applyBorder="1" applyAlignment="1">
      <alignment horizontal="center" vertical="center"/>
    </xf>
    <xf numFmtId="167" fontId="11" fillId="10" borderId="1" xfId="0" applyNumberFormat="1" applyFont="1" applyFill="1" applyBorder="1" applyAlignment="1">
      <alignment horizontal="center" vertical="center"/>
    </xf>
    <xf numFmtId="170" fontId="11" fillId="10" borderId="1" xfId="0" applyNumberFormat="1" applyFont="1" applyFill="1" applyBorder="1" applyAlignment="1">
      <alignment vertical="center"/>
    </xf>
    <xf numFmtId="167" fontId="11" fillId="10" borderId="1" xfId="0" applyNumberFormat="1" applyFont="1" applyFill="1" applyBorder="1" applyAlignment="1">
      <alignment vertical="center"/>
    </xf>
    <xf numFmtId="170" fontId="10" fillId="10" borderId="1" xfId="0" applyNumberFormat="1" applyFont="1" applyFill="1" applyBorder="1" applyAlignment="1">
      <alignment vertical="center"/>
    </xf>
    <xf numFmtId="167" fontId="10" fillId="10" borderId="1" xfId="0" applyNumberFormat="1" applyFont="1" applyFill="1" applyBorder="1" applyAlignment="1">
      <alignment vertical="center"/>
    </xf>
    <xf numFmtId="170" fontId="10" fillId="10" borderId="6" xfId="0" applyNumberFormat="1" applyFont="1" applyFill="1" applyBorder="1" applyAlignment="1">
      <alignment vertical="center"/>
    </xf>
    <xf numFmtId="0" fontId="14" fillId="10" borderId="2" xfId="0" applyFont="1" applyFill="1" applyBorder="1" applyAlignment="1">
      <alignment horizontal="center" vertical="center"/>
    </xf>
    <xf numFmtId="170" fontId="14" fillId="10" borderId="1" xfId="0" applyNumberFormat="1" applyFont="1" applyFill="1" applyBorder="1" applyAlignment="1">
      <alignment vertical="center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17" fillId="2" borderId="0" xfId="0" applyFont="1" applyFill="1" applyAlignment="1" applyProtection="1">
      <alignment horizontal="left" vertical="center"/>
      <protection hidden="1"/>
    </xf>
    <xf numFmtId="0" fontId="19" fillId="2" borderId="0" xfId="0" applyFont="1" applyFill="1" applyAlignment="1" applyProtection="1">
      <alignment horizontal="left" vertic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20" fillId="2" borderId="0" xfId="0" applyFont="1" applyFill="1" applyBorder="1" applyAlignment="1" applyProtection="1">
      <alignment vertical="center"/>
      <protection hidden="1"/>
    </xf>
    <xf numFmtId="0" fontId="18" fillId="2" borderId="0" xfId="0" applyFont="1" applyFill="1" applyAlignment="1" applyProtection="1">
      <alignment horizontal="left"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7" fillId="2" borderId="0" xfId="0" applyFont="1" applyFill="1" applyAlignment="1" applyProtection="1">
      <alignment horizontal="left"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179" fontId="10" fillId="0" borderId="1" xfId="0" applyNumberFormat="1" applyFont="1" applyFill="1" applyBorder="1" applyAlignment="1" applyProtection="1">
      <alignment horizontal="right" vertical="center"/>
      <protection hidden="1"/>
    </xf>
    <xf numFmtId="4" fontId="10" fillId="0" borderId="1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1" fillId="10" borderId="2" xfId="0" applyFont="1" applyFill="1" applyBorder="1" applyAlignment="1" applyProtection="1">
      <alignment horizontal="left" vertical="center"/>
      <protection hidden="1"/>
    </xf>
    <xf numFmtId="0" fontId="11" fillId="10" borderId="3" xfId="0" applyFont="1" applyFill="1" applyBorder="1" applyAlignment="1" applyProtection="1">
      <alignment horizontal="center" vertical="center"/>
      <protection hidden="1"/>
    </xf>
    <xf numFmtId="0" fontId="11" fillId="10" borderId="1" xfId="0" applyFont="1" applyFill="1" applyBorder="1" applyAlignment="1" applyProtection="1">
      <alignment horizontal="center" vertical="center"/>
      <protection hidden="1"/>
    </xf>
    <xf numFmtId="0" fontId="11" fillId="10" borderId="12" xfId="0" applyFont="1" applyFill="1" applyBorder="1" applyAlignment="1" applyProtection="1">
      <alignment horizontal="center" vertical="center"/>
      <protection hidden="1"/>
    </xf>
    <xf numFmtId="0" fontId="11" fillId="10" borderId="2" xfId="0" applyFont="1" applyFill="1" applyBorder="1" applyAlignment="1" applyProtection="1">
      <alignment horizontal="center" vertical="center"/>
      <protection hidden="1"/>
    </xf>
    <xf numFmtId="170" fontId="13" fillId="8" borderId="9" xfId="0" applyNumberFormat="1" applyFont="1" applyFill="1" applyBorder="1" applyAlignment="1" applyProtection="1">
      <alignment vertical="center"/>
      <protection locked="0"/>
    </xf>
    <xf numFmtId="181" fontId="13" fillId="8" borderId="9" xfId="0" applyNumberFormat="1" applyFont="1" applyFill="1" applyBorder="1" applyAlignment="1" applyProtection="1">
      <alignment vertical="center"/>
      <protection locked="0"/>
    </xf>
    <xf numFmtId="165" fontId="13" fillId="8" borderId="6" xfId="0" applyNumberFormat="1" applyFont="1" applyFill="1" applyBorder="1" applyAlignment="1" applyProtection="1">
      <alignment vertical="center"/>
      <protection locked="0"/>
    </xf>
    <xf numFmtId="165" fontId="13" fillId="8" borderId="3" xfId="0" applyNumberFormat="1" applyFont="1" applyFill="1" applyBorder="1" applyAlignment="1" applyProtection="1">
      <alignment vertical="center"/>
      <protection locked="0"/>
    </xf>
    <xf numFmtId="10" fontId="13" fillId="8" borderId="3" xfId="0" applyNumberFormat="1" applyFont="1" applyFill="1" applyBorder="1" applyAlignment="1" applyProtection="1">
      <alignment vertical="center"/>
      <protection locked="0"/>
    </xf>
    <xf numFmtId="9" fontId="13" fillId="8" borderId="1" xfId="0" applyNumberFormat="1" applyFont="1" applyFill="1" applyBorder="1" applyAlignment="1" applyProtection="1">
      <alignment horizontal="right" vertical="center"/>
      <protection locked="0"/>
    </xf>
    <xf numFmtId="175" fontId="13" fillId="8" borderId="6" xfId="0" applyNumberFormat="1" applyFont="1" applyFill="1" applyBorder="1" applyAlignment="1" applyProtection="1">
      <alignment vertical="center"/>
      <protection locked="0"/>
    </xf>
    <xf numFmtId="10" fontId="13" fillId="8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6" fillId="2" borderId="3" xfId="0" applyFont="1" applyFill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5" xfId="0" applyFont="1" applyFill="1" applyBorder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  <protection hidden="1"/>
    </xf>
    <xf numFmtId="168" fontId="21" fillId="0" borderId="1" xfId="0" applyNumberFormat="1" applyFont="1" applyFill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5" fillId="10" borderId="11" xfId="0" applyFont="1" applyFill="1" applyBorder="1" applyAlignment="1" applyProtection="1">
      <alignment vertical="center"/>
      <protection hidden="1"/>
    </xf>
    <xf numFmtId="0" fontId="15" fillId="10" borderId="11" xfId="0" applyFont="1" applyFill="1" applyBorder="1" applyAlignment="1" applyProtection="1">
      <alignment horizontal="center" vertical="center"/>
      <protection hidden="1"/>
    </xf>
    <xf numFmtId="0" fontId="15" fillId="0" borderId="11" xfId="0" applyFont="1" applyBorder="1" applyAlignment="1" applyProtection="1">
      <alignment vertical="center"/>
      <protection hidden="1"/>
    </xf>
    <xf numFmtId="170" fontId="6" fillId="8" borderId="3" xfId="0" applyNumberFormat="1" applyFont="1" applyFill="1" applyBorder="1" applyAlignment="1" applyProtection="1">
      <alignment vertical="center"/>
      <protection locked="0" hidden="1"/>
    </xf>
    <xf numFmtId="170" fontId="6" fillId="0" borderId="11" xfId="0" applyNumberFormat="1" applyFont="1" applyBorder="1" applyAlignment="1" applyProtection="1">
      <alignment vertical="center"/>
      <protection hidden="1"/>
    </xf>
    <xf numFmtId="0" fontId="15" fillId="0" borderId="18" xfId="0" applyFont="1" applyBorder="1" applyAlignment="1" applyProtection="1">
      <alignment vertical="center"/>
      <protection hidden="1"/>
    </xf>
    <xf numFmtId="170" fontId="6" fillId="8" borderId="5" xfId="0" applyNumberFormat="1" applyFont="1" applyFill="1" applyBorder="1" applyAlignment="1" applyProtection="1">
      <alignment vertical="center"/>
      <protection locked="0" hidden="1"/>
    </xf>
    <xf numFmtId="170" fontId="6" fillId="0" borderId="18" xfId="0" applyNumberFormat="1" applyFont="1" applyBorder="1" applyAlignment="1" applyProtection="1">
      <alignment vertical="center"/>
      <protection hidden="1"/>
    </xf>
    <xf numFmtId="0" fontId="15" fillId="0" borderId="17" xfId="0" applyFont="1" applyBorder="1" applyAlignment="1" applyProtection="1">
      <alignment vertical="center"/>
      <protection hidden="1"/>
    </xf>
    <xf numFmtId="170" fontId="6" fillId="8" borderId="6" xfId="0" applyNumberFormat="1" applyFont="1" applyFill="1" applyBorder="1" applyAlignment="1" applyProtection="1">
      <alignment vertical="center"/>
      <protection locked="0" hidden="1"/>
    </xf>
    <xf numFmtId="170" fontId="6" fillId="0" borderId="17" xfId="0" applyNumberFormat="1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21" fillId="2" borderId="17" xfId="0" applyFont="1" applyFill="1" applyBorder="1" applyAlignment="1" applyProtection="1">
      <alignment horizontal="center" vertical="center"/>
      <protection hidden="1"/>
    </xf>
    <xf numFmtId="170" fontId="21" fillId="2" borderId="17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vertical="center"/>
      <protection hidden="1"/>
    </xf>
    <xf numFmtId="170" fontId="6" fillId="8" borderId="1" xfId="0" applyNumberFormat="1" applyFont="1" applyFill="1" applyBorder="1" applyAlignment="1" applyProtection="1">
      <alignment vertical="center"/>
      <protection locked="0" hidden="1"/>
    </xf>
    <xf numFmtId="0" fontId="22" fillId="2" borderId="0" xfId="0" applyFont="1" applyFill="1" applyBorder="1" applyAlignment="1" applyProtection="1">
      <alignment vertical="center"/>
      <protection hidden="1"/>
    </xf>
    <xf numFmtId="0" fontId="15" fillId="2" borderId="2" xfId="0" applyFont="1" applyFill="1" applyBorder="1" applyAlignment="1" applyProtection="1">
      <alignment vertical="center"/>
      <protection hidden="1"/>
    </xf>
    <xf numFmtId="170" fontId="15" fillId="10" borderId="1" xfId="0" applyNumberFormat="1" applyFont="1" applyFill="1" applyBorder="1" applyAlignment="1" applyProtection="1">
      <alignment vertical="center"/>
      <protection hidden="1"/>
    </xf>
    <xf numFmtId="40" fontId="15" fillId="10" borderId="1" xfId="0" applyNumberFormat="1" applyFont="1" applyFill="1" applyBorder="1" applyAlignment="1" applyProtection="1">
      <alignment horizontal="center" vertical="center"/>
      <protection hidden="1"/>
    </xf>
    <xf numFmtId="40" fontId="15" fillId="10" borderId="11" xfId="0" applyNumberFormat="1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Border="1" applyAlignment="1" applyProtection="1">
      <alignment vertical="center"/>
      <protection hidden="1"/>
    </xf>
    <xf numFmtId="0" fontId="6" fillId="8" borderId="5" xfId="0" applyFont="1" applyFill="1" applyBorder="1" applyAlignment="1" applyProtection="1">
      <alignment vertical="center"/>
      <protection locked="0" hidden="1"/>
    </xf>
    <xf numFmtId="170" fontId="6" fillId="8" borderId="11" xfId="0" applyNumberFormat="1" applyFont="1" applyFill="1" applyBorder="1" applyAlignment="1" applyProtection="1">
      <alignment vertical="center"/>
      <protection locked="0" hidden="1"/>
    </xf>
    <xf numFmtId="170" fontId="6" fillId="8" borderId="18" xfId="0" applyNumberFormat="1" applyFont="1" applyFill="1" applyBorder="1" applyAlignment="1" applyProtection="1">
      <alignment vertical="center"/>
      <protection locked="0" hidden="1"/>
    </xf>
    <xf numFmtId="0" fontId="6" fillId="8" borderId="3" xfId="0" applyFont="1" applyFill="1" applyBorder="1" applyAlignment="1" applyProtection="1">
      <alignment vertical="center"/>
      <protection locked="0" hidden="1"/>
    </xf>
    <xf numFmtId="0" fontId="6" fillId="0" borderId="0" xfId="0" applyFont="1" applyAlignment="1" applyProtection="1">
      <alignment horizontal="center" vertical="center"/>
      <protection hidden="1"/>
    </xf>
    <xf numFmtId="0" fontId="23" fillId="8" borderId="5" xfId="0" applyFont="1" applyFill="1" applyBorder="1" applyAlignment="1" applyProtection="1">
      <alignment vertical="center"/>
      <protection locked="0" hidden="1"/>
    </xf>
    <xf numFmtId="170" fontId="23" fillId="8" borderId="18" xfId="0" applyNumberFormat="1" applyFont="1" applyFill="1" applyBorder="1" applyAlignment="1" applyProtection="1">
      <alignment vertical="center"/>
      <protection locked="0" hidden="1"/>
    </xf>
    <xf numFmtId="0" fontId="6" fillId="8" borderId="6" xfId="0" applyFont="1" applyFill="1" applyBorder="1" applyAlignment="1" applyProtection="1">
      <alignment vertical="center"/>
      <protection locked="0" hidden="1"/>
    </xf>
    <xf numFmtId="170" fontId="6" fillId="8" borderId="17" xfId="0" applyNumberFormat="1" applyFont="1" applyFill="1" applyBorder="1" applyAlignment="1" applyProtection="1">
      <alignment vertical="center"/>
      <protection locked="0" hidden="1"/>
    </xf>
    <xf numFmtId="0" fontId="21" fillId="2" borderId="0" xfId="0" applyFont="1" applyFill="1" applyBorder="1" applyAlignment="1" applyProtection="1">
      <alignment horizontal="center" vertical="center"/>
      <protection hidden="1"/>
    </xf>
    <xf numFmtId="40" fontId="21" fillId="2" borderId="0" xfId="0" applyNumberFormat="1" applyFont="1" applyFill="1" applyBorder="1" applyAlignment="1" applyProtection="1">
      <alignment vertical="center"/>
      <protection hidden="1"/>
    </xf>
    <xf numFmtId="0" fontId="15" fillId="0" borderId="1" xfId="0" applyFont="1" applyBorder="1" applyAlignment="1" applyProtection="1">
      <alignment vertical="center"/>
      <protection hidden="1"/>
    </xf>
    <xf numFmtId="0" fontId="15" fillId="10" borderId="1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6" fillId="8" borderId="1" xfId="0" applyFont="1" applyFill="1" applyBorder="1" applyAlignment="1" applyProtection="1">
      <alignment vertical="center"/>
      <protection locked="0" hidden="1"/>
    </xf>
    <xf numFmtId="169" fontId="15" fillId="2" borderId="0" xfId="0" applyNumberFormat="1" applyFont="1" applyFill="1" applyBorder="1" applyAlignment="1" applyProtection="1">
      <alignment vertical="center"/>
      <protection hidden="1"/>
    </xf>
    <xf numFmtId="0" fontId="15" fillId="0" borderId="7" xfId="0" applyFont="1" applyBorder="1" applyAlignment="1" applyProtection="1">
      <alignment vertical="center"/>
      <protection hidden="1"/>
    </xf>
    <xf numFmtId="170" fontId="15" fillId="10" borderId="7" xfId="0" applyNumberFormat="1" applyFont="1" applyFill="1" applyBorder="1" applyAlignment="1" applyProtection="1">
      <alignment vertical="center"/>
      <protection hidden="1"/>
    </xf>
    <xf numFmtId="0" fontId="15" fillId="9" borderId="15" xfId="0" applyFont="1" applyFill="1" applyBorder="1" applyAlignment="1" applyProtection="1">
      <alignment vertical="center"/>
      <protection hidden="1"/>
    </xf>
    <xf numFmtId="0" fontId="11" fillId="9" borderId="7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vertical="center"/>
      <protection hidden="1"/>
    </xf>
    <xf numFmtId="165" fontId="6" fillId="8" borderId="17" xfId="0" applyNumberFormat="1" applyFont="1" applyFill="1" applyBorder="1" applyAlignment="1" applyProtection="1">
      <alignment vertical="center"/>
      <protection locked="0" hidden="1"/>
    </xf>
    <xf numFmtId="170" fontId="22" fillId="2" borderId="1" xfId="0" applyNumberFormat="1" applyFont="1" applyFill="1" applyBorder="1" applyAlignment="1" applyProtection="1">
      <alignment vertical="center"/>
      <protection hidden="1"/>
    </xf>
    <xf numFmtId="4" fontId="6" fillId="0" borderId="0" xfId="0" applyNumberFormat="1" applyFont="1" applyFill="1" applyBorder="1" applyAlignment="1" applyProtection="1">
      <alignment vertical="center"/>
      <protection hidden="1"/>
    </xf>
    <xf numFmtId="165" fontId="6" fillId="8" borderId="1" xfId="0" applyNumberFormat="1" applyFont="1" applyFill="1" applyBorder="1" applyAlignment="1" applyProtection="1">
      <alignment vertical="center"/>
      <protection locked="0" hidden="1"/>
    </xf>
    <xf numFmtId="0" fontId="6" fillId="0" borderId="5" xfId="0" applyFont="1" applyBorder="1" applyAlignment="1" applyProtection="1">
      <alignment vertical="center"/>
      <protection hidden="1"/>
    </xf>
    <xf numFmtId="10" fontId="6" fillId="8" borderId="3" xfId="0" applyNumberFormat="1" applyFont="1" applyFill="1" applyBorder="1" applyAlignment="1" applyProtection="1">
      <alignment vertical="center"/>
      <protection locked="0" hidden="1"/>
    </xf>
    <xf numFmtId="170" fontId="6" fillId="10" borderId="17" xfId="0" applyNumberFormat="1" applyFont="1" applyFill="1" applyBorder="1" applyAlignment="1" applyProtection="1">
      <alignment vertical="center"/>
      <protection hidden="1"/>
    </xf>
    <xf numFmtId="170" fontId="22" fillId="8" borderId="1" xfId="0" applyNumberFormat="1" applyFont="1" applyFill="1" applyBorder="1" applyAlignment="1" applyProtection="1">
      <alignment vertical="center"/>
      <protection locked="0" hidden="1"/>
    </xf>
    <xf numFmtId="0" fontId="22" fillId="0" borderId="5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3" fillId="2" borderId="0" xfId="0" applyFont="1" applyFill="1" applyAlignment="1" applyProtection="1">
      <alignment vertical="center"/>
      <protection hidden="1"/>
    </xf>
    <xf numFmtId="0" fontId="23" fillId="0" borderId="0" xfId="0" applyFont="1" applyBorder="1" applyAlignment="1" applyProtection="1">
      <alignment vertical="center"/>
      <protection hidden="1"/>
    </xf>
    <xf numFmtId="4" fontId="23" fillId="0" borderId="0" xfId="0" applyNumberFormat="1" applyFont="1" applyFill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Fill="1" applyAlignment="1" applyProtection="1">
      <alignment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4" fontId="15" fillId="10" borderId="1" xfId="0" applyNumberFormat="1" applyFont="1" applyFill="1" applyBorder="1" applyAlignment="1" applyProtection="1">
      <alignment vertical="center"/>
      <protection hidden="1"/>
    </xf>
    <xf numFmtId="4" fontId="15" fillId="0" borderId="0" xfId="0" applyNumberFormat="1" applyFont="1" applyFill="1" applyBorder="1" applyAlignment="1" applyProtection="1">
      <alignment vertical="center"/>
      <protection hidden="1"/>
    </xf>
    <xf numFmtId="4" fontId="15" fillId="2" borderId="0" xfId="0" applyNumberFormat="1" applyFont="1" applyFill="1" applyBorder="1" applyAlignment="1" applyProtection="1">
      <alignment vertical="center"/>
      <protection hidden="1"/>
    </xf>
    <xf numFmtId="184" fontId="6" fillId="8" borderId="2" xfId="0" applyNumberFormat="1" applyFont="1" applyFill="1" applyBorder="1" applyAlignment="1" applyProtection="1">
      <alignment vertical="center"/>
      <protection locked="0" hidden="1"/>
    </xf>
    <xf numFmtId="172" fontId="6" fillId="8" borderId="2" xfId="0" applyNumberFormat="1" applyFont="1" applyFill="1" applyBorder="1" applyAlignment="1" applyProtection="1">
      <alignment vertical="center"/>
      <protection locked="0" hidden="1"/>
    </xf>
    <xf numFmtId="0" fontId="23" fillId="2" borderId="0" xfId="0" applyFont="1" applyFill="1" applyProtection="1">
      <protection hidden="1"/>
    </xf>
    <xf numFmtId="170" fontId="6" fillId="2" borderId="1" xfId="0" applyNumberFormat="1" applyFont="1" applyFill="1" applyBorder="1" applyAlignment="1" applyProtection="1">
      <alignment vertical="center"/>
      <protection hidden="1"/>
    </xf>
    <xf numFmtId="0" fontId="24" fillId="2" borderId="0" xfId="0" applyFont="1" applyFill="1" applyBorder="1" applyProtection="1">
      <protection hidden="1"/>
    </xf>
    <xf numFmtId="0" fontId="23" fillId="0" borderId="0" xfId="0" applyFont="1" applyProtection="1">
      <protection hidden="1"/>
    </xf>
    <xf numFmtId="170" fontId="22" fillId="2" borderId="17" xfId="0" applyNumberFormat="1" applyFont="1" applyFill="1" applyBorder="1" applyAlignment="1" applyProtection="1">
      <alignment vertical="center"/>
      <protection hidden="1"/>
    </xf>
    <xf numFmtId="170" fontId="15" fillId="10" borderId="17" xfId="0" applyNumberFormat="1" applyFont="1" applyFill="1" applyBorder="1" applyAlignment="1" applyProtection="1">
      <alignment vertical="center"/>
      <protection hidden="1"/>
    </xf>
    <xf numFmtId="0" fontId="21" fillId="10" borderId="1" xfId="0" applyFont="1" applyFill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" fontId="6" fillId="2" borderId="4" xfId="0" applyNumberFormat="1" applyFont="1" applyFill="1" applyBorder="1" applyAlignment="1" applyProtection="1">
      <alignment vertical="center"/>
      <protection hidden="1"/>
    </xf>
    <xf numFmtId="0" fontId="6" fillId="0" borderId="5" xfId="0" applyFont="1" applyFill="1" applyBorder="1" applyAlignment="1" applyProtection="1">
      <alignment vertical="center"/>
      <protection hidden="1"/>
    </xf>
    <xf numFmtId="0" fontId="6" fillId="2" borderId="6" xfId="0" applyFont="1" applyFill="1" applyBorder="1" applyAlignment="1" applyProtection="1">
      <alignment horizontal="left" vertical="center"/>
      <protection hidden="1"/>
    </xf>
    <xf numFmtId="0" fontId="6" fillId="0" borderId="10" xfId="0" applyFont="1" applyBorder="1" applyAlignment="1" applyProtection="1">
      <alignment vertical="center"/>
      <protection hidden="1"/>
    </xf>
    <xf numFmtId="167" fontId="15" fillId="10" borderId="1" xfId="0" applyNumberFormat="1" applyFont="1" applyFill="1" applyBorder="1" applyAlignment="1" applyProtection="1">
      <alignment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49" fontId="22" fillId="0" borderId="3" xfId="0" applyNumberFormat="1" applyFont="1" applyFill="1" applyBorder="1" applyAlignment="1" applyProtection="1">
      <alignment vertical="center"/>
      <protection hidden="1"/>
    </xf>
    <xf numFmtId="49" fontId="22" fillId="0" borderId="8" xfId="0" applyNumberFormat="1" applyFont="1" applyFill="1" applyBorder="1" applyAlignment="1" applyProtection="1">
      <alignment vertical="center"/>
      <protection hidden="1"/>
    </xf>
    <xf numFmtId="170" fontId="6" fillId="0" borderId="8" xfId="0" applyNumberFormat="1" applyFont="1" applyFill="1" applyBorder="1" applyAlignment="1" applyProtection="1">
      <alignment vertical="center"/>
      <protection hidden="1"/>
    </xf>
    <xf numFmtId="0" fontId="6" fillId="0" borderId="12" xfId="0" applyFont="1" applyBorder="1" applyAlignment="1" applyProtection="1">
      <alignment vertical="center"/>
      <protection hidden="1"/>
    </xf>
    <xf numFmtId="167" fontId="6" fillId="0" borderId="4" xfId="0" applyNumberFormat="1" applyFont="1" applyFill="1" applyBorder="1" applyAlignment="1" applyProtection="1">
      <alignment vertical="center"/>
      <protection hidden="1"/>
    </xf>
    <xf numFmtId="49" fontId="22" fillId="0" borderId="6" xfId="0" applyNumberFormat="1" applyFont="1" applyFill="1" applyBorder="1" applyAlignment="1" applyProtection="1">
      <alignment vertical="center"/>
      <protection hidden="1"/>
    </xf>
    <xf numFmtId="49" fontId="22" fillId="0" borderId="10" xfId="0" applyNumberFormat="1" applyFont="1" applyFill="1" applyBorder="1" applyAlignment="1" applyProtection="1">
      <alignment vertical="center"/>
      <protection hidden="1"/>
    </xf>
    <xf numFmtId="170" fontId="6" fillId="0" borderId="10" xfId="0" applyNumberFormat="1" applyFont="1" applyFill="1" applyBorder="1" applyAlignment="1" applyProtection="1">
      <alignment vertical="center"/>
      <protection hidden="1"/>
    </xf>
    <xf numFmtId="0" fontId="6" fillId="0" borderId="13" xfId="0" applyFont="1" applyBorder="1" applyAlignment="1" applyProtection="1">
      <alignment vertical="center"/>
      <protection hidden="1"/>
    </xf>
    <xf numFmtId="167" fontId="6" fillId="0" borderId="13" xfId="0" applyNumberFormat="1" applyFont="1" applyFill="1" applyBorder="1" applyAlignment="1" applyProtection="1">
      <alignment vertical="center"/>
      <protection hidden="1"/>
    </xf>
    <xf numFmtId="167" fontId="21" fillId="10" borderId="13" xfId="0" applyNumberFormat="1" applyFont="1" applyFill="1" applyBorder="1" applyAlignment="1" applyProtection="1">
      <alignment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49" fontId="23" fillId="0" borderId="0" xfId="0" applyNumberFormat="1" applyFont="1" applyFill="1" applyAlignment="1" applyProtection="1">
      <alignment vertical="center"/>
      <protection hidden="1"/>
    </xf>
    <xf numFmtId="170" fontId="23" fillId="0" borderId="0" xfId="0" applyNumberFormat="1" applyFont="1" applyFill="1" applyAlignment="1" applyProtection="1">
      <alignment vertical="center"/>
      <protection hidden="1"/>
    </xf>
    <xf numFmtId="167" fontId="23" fillId="0" borderId="0" xfId="0" applyNumberFormat="1" applyFont="1" applyFill="1" applyAlignment="1" applyProtection="1">
      <alignment vertical="center"/>
      <protection hidden="1"/>
    </xf>
    <xf numFmtId="49" fontId="22" fillId="0" borderId="3" xfId="0" applyNumberFormat="1" applyFont="1" applyBorder="1" applyAlignment="1" applyProtection="1">
      <alignment vertical="center"/>
      <protection hidden="1"/>
    </xf>
    <xf numFmtId="49" fontId="22" fillId="2" borderId="8" xfId="0" applyNumberFormat="1" applyFont="1" applyFill="1" applyBorder="1" applyAlignment="1" applyProtection="1">
      <alignment vertical="center"/>
      <protection hidden="1"/>
    </xf>
    <xf numFmtId="167" fontId="6" fillId="0" borderId="1" xfId="0" applyNumberFormat="1" applyFont="1" applyFill="1" applyBorder="1" applyAlignment="1" applyProtection="1">
      <alignment vertical="center"/>
      <protection hidden="1"/>
    </xf>
    <xf numFmtId="49" fontId="6" fillId="0" borderId="6" xfId="0" applyNumberFormat="1" applyFont="1" applyFill="1" applyBorder="1" applyAlignment="1" applyProtection="1">
      <alignment vertical="center"/>
      <protection hidden="1"/>
    </xf>
    <xf numFmtId="9" fontId="6" fillId="8" borderId="1" xfId="0" applyNumberFormat="1" applyFont="1" applyFill="1" applyBorder="1" applyAlignment="1" applyProtection="1">
      <alignment horizontal="center" vertical="center"/>
      <protection locked="0" hidden="1"/>
    </xf>
    <xf numFmtId="49" fontId="22" fillId="2" borderId="10" xfId="0" applyNumberFormat="1" applyFont="1" applyFill="1" applyBorder="1" applyAlignment="1" applyProtection="1">
      <alignment vertical="center"/>
      <protection hidden="1"/>
    </xf>
    <xf numFmtId="0" fontId="11" fillId="0" borderId="0" xfId="0" applyFont="1" applyFill="1" applyAlignment="1" applyProtection="1">
      <alignment vertical="center"/>
      <protection hidden="1"/>
    </xf>
    <xf numFmtId="49" fontId="25" fillId="10" borderId="6" xfId="0" applyNumberFormat="1" applyFont="1" applyFill="1" applyBorder="1" applyAlignment="1" applyProtection="1">
      <alignment horizontal="left" vertical="center"/>
      <protection hidden="1"/>
    </xf>
    <xf numFmtId="49" fontId="25" fillId="10" borderId="10" xfId="0" applyNumberFormat="1" applyFont="1" applyFill="1" applyBorder="1" applyAlignment="1" applyProtection="1">
      <alignment horizontal="left" vertical="center"/>
      <protection hidden="1"/>
    </xf>
    <xf numFmtId="7" fontId="25" fillId="10" borderId="17" xfId="2" applyNumberFormat="1" applyFont="1" applyFill="1" applyBorder="1" applyAlignment="1" applyProtection="1">
      <alignment vertical="center"/>
      <protection hidden="1"/>
    </xf>
    <xf numFmtId="49" fontId="25" fillId="10" borderId="14" xfId="0" applyNumberFormat="1" applyFont="1" applyFill="1" applyBorder="1" applyAlignment="1" applyProtection="1">
      <alignment horizontal="left" vertical="center"/>
      <protection hidden="1"/>
    </xf>
    <xf numFmtId="49" fontId="25" fillId="10" borderId="15" xfId="0" applyNumberFormat="1" applyFont="1" applyFill="1" applyBorder="1" applyAlignment="1" applyProtection="1">
      <alignment horizontal="left" vertical="center"/>
      <protection hidden="1"/>
    </xf>
    <xf numFmtId="49" fontId="25" fillId="10" borderId="16" xfId="0" applyNumberFormat="1" applyFont="1" applyFill="1" applyBorder="1" applyAlignment="1" applyProtection="1">
      <alignment horizontal="left" vertical="center"/>
      <protection hidden="1"/>
    </xf>
    <xf numFmtId="0" fontId="15" fillId="9" borderId="14" xfId="0" applyFont="1" applyFill="1" applyBorder="1" applyAlignment="1" applyProtection="1">
      <alignment horizontal="center" vertical="center"/>
      <protection hidden="1"/>
    </xf>
    <xf numFmtId="0" fontId="15" fillId="9" borderId="7" xfId="0" applyFont="1" applyFill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vertical="center"/>
      <protection hidden="1"/>
    </xf>
    <xf numFmtId="170" fontId="15" fillId="0" borderId="1" xfId="0" applyNumberFormat="1" applyFont="1" applyFill="1" applyBorder="1" applyAlignment="1" applyProtection="1">
      <alignment vertical="center"/>
      <protection hidden="1"/>
    </xf>
    <xf numFmtId="167" fontId="6" fillId="0" borderId="0" xfId="0" applyNumberFormat="1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170" fontId="22" fillId="0" borderId="0" xfId="0" applyNumberFormat="1" applyFont="1" applyFill="1" applyAlignment="1" applyProtection="1">
      <alignment vertical="center"/>
      <protection hidden="1"/>
    </xf>
    <xf numFmtId="167" fontId="22" fillId="0" borderId="0" xfId="0" applyNumberFormat="1" applyFont="1" applyFill="1" applyAlignment="1" applyProtection="1">
      <alignment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9" fillId="2" borderId="2" xfId="0" applyFont="1" applyFill="1" applyBorder="1" applyAlignment="1" applyProtection="1">
      <alignment vertical="center"/>
      <protection hidden="1"/>
    </xf>
    <xf numFmtId="0" fontId="26" fillId="0" borderId="9" xfId="0" applyFont="1" applyBorder="1" applyAlignment="1" applyProtection="1">
      <alignment vertical="center"/>
      <protection hidden="1"/>
    </xf>
    <xf numFmtId="170" fontId="9" fillId="10" borderId="1" xfId="0" applyNumberFormat="1" applyFont="1" applyFill="1" applyBorder="1" applyAlignment="1" applyProtection="1">
      <alignment vertical="center"/>
      <protection hidden="1"/>
    </xf>
    <xf numFmtId="167" fontId="9" fillId="10" borderId="1" xfId="0" applyNumberFormat="1" applyFont="1" applyFill="1" applyBorder="1" applyAlignment="1" applyProtection="1">
      <alignment vertic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2" fillId="0" borderId="0" xfId="0" applyFont="1" applyFill="1" applyAlignment="1" applyProtection="1">
      <alignment vertical="center"/>
      <protection hidden="1"/>
    </xf>
    <xf numFmtId="4" fontId="6" fillId="0" borderId="0" xfId="0" applyNumberFormat="1" applyFont="1" applyAlignment="1" applyProtection="1">
      <alignment vertical="center"/>
      <protection hidden="1"/>
    </xf>
    <xf numFmtId="0" fontId="15" fillId="2" borderId="0" xfId="0" applyFont="1" applyFill="1" applyAlignment="1" applyProtection="1">
      <alignment vertical="center"/>
      <protection hidden="1"/>
    </xf>
    <xf numFmtId="4" fontId="6" fillId="0" borderId="0" xfId="0" applyNumberFormat="1" applyFont="1" applyFill="1" applyAlignment="1" applyProtection="1">
      <alignment vertical="center"/>
      <protection hidden="1"/>
    </xf>
    <xf numFmtId="170" fontId="26" fillId="0" borderId="0" xfId="0" applyNumberFormat="1" applyFont="1" applyFill="1" applyAlignment="1" applyProtection="1">
      <alignment vertical="center"/>
      <protection hidden="1"/>
    </xf>
    <xf numFmtId="3" fontId="13" fillId="0" borderId="4" xfId="0" applyNumberFormat="1" applyFont="1" applyFill="1" applyBorder="1" applyAlignment="1">
      <alignment horizontal="center" vertical="center"/>
    </xf>
    <xf numFmtId="10" fontId="13" fillId="8" borderId="2" xfId="0" applyNumberFormat="1" applyFont="1" applyFill="1" applyBorder="1" applyAlignment="1" applyProtection="1">
      <alignment horizontal="right" vertical="center"/>
      <protection locked="0"/>
    </xf>
    <xf numFmtId="178" fontId="13" fillId="8" borderId="2" xfId="0" applyNumberFormat="1" applyFont="1" applyFill="1" applyBorder="1" applyAlignment="1" applyProtection="1">
      <alignment vertical="center"/>
      <protection locked="0"/>
    </xf>
    <xf numFmtId="10" fontId="13" fillId="8" borderId="1" xfId="0" applyNumberFormat="1" applyFont="1" applyFill="1" applyBorder="1" applyAlignment="1" applyProtection="1">
      <alignment vertical="center"/>
      <protection locked="0"/>
    </xf>
    <xf numFmtId="0" fontId="27" fillId="9" borderId="15" xfId="0" applyFont="1" applyFill="1" applyBorder="1" applyAlignment="1">
      <alignment vertical="center"/>
    </xf>
    <xf numFmtId="189" fontId="10" fillId="8" borderId="20" xfId="0" applyNumberFormat="1" applyFont="1" applyFill="1" applyBorder="1" applyAlignment="1" applyProtection="1">
      <alignment vertical="center"/>
      <protection locked="0"/>
    </xf>
    <xf numFmtId="176" fontId="13" fillId="8" borderId="6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vertical="center"/>
    </xf>
    <xf numFmtId="170" fontId="10" fillId="0" borderId="1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77" fontId="13" fillId="8" borderId="1" xfId="0" applyNumberFormat="1" applyFont="1" applyFill="1" applyBorder="1" applyAlignment="1" applyProtection="1">
      <alignment horizontal="right" vertical="center"/>
      <protection locked="0"/>
    </xf>
    <xf numFmtId="166" fontId="13" fillId="8" borderId="19" xfId="0" applyNumberFormat="1" applyFont="1" applyFill="1" applyBorder="1" applyAlignment="1" applyProtection="1">
      <alignment horizontal="right" vertical="center"/>
      <protection locked="0"/>
    </xf>
    <xf numFmtId="166" fontId="22" fillId="8" borderId="1" xfId="0" applyNumberFormat="1" applyFont="1" applyFill="1" applyBorder="1" applyAlignment="1" applyProtection="1">
      <alignment horizontal="center" vertical="center"/>
      <protection locked="0" hidden="1"/>
    </xf>
    <xf numFmtId="0" fontId="11" fillId="6" borderId="1" xfId="0" applyFont="1" applyFill="1" applyBorder="1" applyAlignment="1" applyProtection="1">
      <alignment horizontal="center" vertical="center"/>
      <protection hidden="1"/>
    </xf>
    <xf numFmtId="0" fontId="6" fillId="8" borderId="11" xfId="0" applyFont="1" applyFill="1" applyBorder="1" applyAlignment="1" applyProtection="1">
      <alignment horizontal="center" vertical="center"/>
      <protection locked="0" hidden="1"/>
    </xf>
    <xf numFmtId="0" fontId="6" fillId="8" borderId="18" xfId="0" applyFont="1" applyFill="1" applyBorder="1" applyAlignment="1" applyProtection="1">
      <alignment horizontal="center" vertical="center"/>
      <protection locked="0" hidden="1"/>
    </xf>
    <xf numFmtId="0" fontId="6" fillId="8" borderId="17" xfId="0" applyFont="1" applyFill="1" applyBorder="1" applyAlignment="1" applyProtection="1">
      <alignment horizontal="center" vertical="center"/>
      <protection locked="0" hidden="1"/>
    </xf>
    <xf numFmtId="187" fontId="6" fillId="8" borderId="1" xfId="0" applyNumberFormat="1" applyFont="1" applyFill="1" applyBorder="1" applyAlignment="1" applyProtection="1">
      <alignment vertical="center"/>
      <protection locked="0" hidden="1"/>
    </xf>
    <xf numFmtId="188" fontId="6" fillId="8" borderId="2" xfId="0" applyNumberFormat="1" applyFont="1" applyFill="1" applyBorder="1" applyAlignment="1" applyProtection="1">
      <alignment vertical="center"/>
      <protection locked="0" hidden="1"/>
    </xf>
    <xf numFmtId="0" fontId="6" fillId="7" borderId="0" xfId="0" applyFont="1" applyFill="1" applyAlignment="1" applyProtection="1">
      <alignment vertical="center"/>
      <protection hidden="1"/>
    </xf>
    <xf numFmtId="0" fontId="6" fillId="7" borderId="5" xfId="0" applyFont="1" applyFill="1" applyBorder="1" applyAlignment="1" applyProtection="1">
      <alignment horizontal="left" vertical="center"/>
      <protection hidden="1"/>
    </xf>
    <xf numFmtId="170" fontId="6" fillId="7" borderId="1" xfId="0" applyNumberFormat="1" applyFont="1" applyFill="1" applyBorder="1" applyAlignment="1" applyProtection="1">
      <alignment vertical="center"/>
      <protection hidden="1"/>
    </xf>
    <xf numFmtId="4" fontId="6" fillId="7" borderId="0" xfId="0" applyNumberFormat="1" applyFont="1" applyFill="1" applyBorder="1" applyAlignment="1" applyProtection="1">
      <alignment vertical="center"/>
      <protection hidden="1"/>
    </xf>
    <xf numFmtId="173" fontId="23" fillId="0" borderId="0" xfId="0" applyNumberFormat="1" applyFont="1" applyFill="1" applyBorder="1" applyProtection="1">
      <protection locked="0" hidden="1"/>
    </xf>
    <xf numFmtId="192" fontId="10" fillId="0" borderId="1" xfId="0" applyNumberFormat="1" applyFont="1" applyFill="1" applyBorder="1" applyAlignment="1" applyProtection="1">
      <alignment horizontal="right" vertical="center"/>
      <protection hidden="1"/>
    </xf>
    <xf numFmtId="0" fontId="23" fillId="0" borderId="0" xfId="0" applyFont="1" applyFill="1" applyAlignment="1">
      <alignment vertical="center"/>
    </xf>
    <xf numFmtId="3" fontId="12" fillId="0" borderId="4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2" fillId="7" borderId="0" xfId="0" applyFont="1" applyFill="1" applyAlignment="1" applyProtection="1">
      <alignment vertical="center"/>
      <protection hidden="1"/>
    </xf>
    <xf numFmtId="0" fontId="24" fillId="7" borderId="0" xfId="0" applyFont="1" applyFill="1" applyBorder="1" applyAlignment="1" applyProtection="1">
      <alignment horizontal="center" vertical="center"/>
      <protection hidden="1"/>
    </xf>
    <xf numFmtId="4" fontId="23" fillId="7" borderId="0" xfId="0" applyNumberFormat="1" applyFont="1" applyFill="1" applyBorder="1" applyAlignment="1" applyProtection="1">
      <alignment vertical="center"/>
      <protection hidden="1"/>
    </xf>
    <xf numFmtId="0" fontId="22" fillId="0" borderId="0" xfId="0" applyFont="1" applyBorder="1" applyAlignment="1" applyProtection="1">
      <alignment vertical="center"/>
      <protection hidden="1"/>
    </xf>
    <xf numFmtId="184" fontId="22" fillId="8" borderId="2" xfId="0" applyNumberFormat="1" applyFont="1" applyFill="1" applyBorder="1" applyAlignment="1" applyProtection="1">
      <alignment vertical="center"/>
      <protection locked="0" hidden="1"/>
    </xf>
    <xf numFmtId="194" fontId="22" fillId="8" borderId="1" xfId="0" applyNumberFormat="1" applyFont="1" applyFill="1" applyBorder="1" applyAlignment="1" applyProtection="1">
      <alignment vertical="center"/>
      <protection locked="0" hidden="1"/>
    </xf>
    <xf numFmtId="3" fontId="15" fillId="0" borderId="1" xfId="0" applyNumberFormat="1" applyFont="1" applyFill="1" applyBorder="1" applyAlignment="1" applyProtection="1">
      <alignment horizontal="center" vertical="center"/>
      <protection hidden="1"/>
    </xf>
    <xf numFmtId="170" fontId="11" fillId="10" borderId="2" xfId="0" applyNumberFormat="1" applyFont="1" applyFill="1" applyBorder="1" applyAlignment="1">
      <alignment vertical="center"/>
    </xf>
    <xf numFmtId="167" fontId="11" fillId="10" borderId="1" xfId="0" applyNumberFormat="1" applyFont="1" applyFill="1" applyBorder="1" applyAlignment="1">
      <alignment horizontal="right" vertical="center"/>
    </xf>
    <xf numFmtId="9" fontId="22" fillId="0" borderId="1" xfId="0" applyNumberFormat="1" applyFont="1" applyFill="1" applyBorder="1" applyAlignment="1" applyProtection="1">
      <alignment vertical="center"/>
      <protection hidden="1"/>
    </xf>
    <xf numFmtId="196" fontId="21" fillId="0" borderId="1" xfId="0" applyNumberFormat="1" applyFont="1" applyFill="1" applyBorder="1" applyAlignment="1" applyProtection="1">
      <alignment vertical="center"/>
      <protection hidden="1"/>
    </xf>
    <xf numFmtId="0" fontId="21" fillId="2" borderId="17" xfId="0" applyFont="1" applyFill="1" applyBorder="1" applyAlignment="1" applyProtection="1">
      <alignment horizontal="left" vertical="center"/>
      <protection hidden="1"/>
    </xf>
    <xf numFmtId="193" fontId="22" fillId="8" borderId="2" xfId="0" applyNumberFormat="1" applyFont="1" applyFill="1" applyBorder="1" applyAlignment="1" applyProtection="1">
      <alignment horizontal="right"/>
      <protection locked="0" hidden="1"/>
    </xf>
    <xf numFmtId="173" fontId="22" fillId="8" borderId="1" xfId="0" applyNumberFormat="1" applyFont="1" applyFill="1" applyBorder="1" applyProtection="1">
      <protection locked="0" hidden="1"/>
    </xf>
    <xf numFmtId="174" fontId="22" fillId="8" borderId="2" xfId="0" applyNumberFormat="1" applyFont="1" applyFill="1" applyBorder="1" applyProtection="1">
      <protection locked="0" hidden="1"/>
    </xf>
    <xf numFmtId="197" fontId="22" fillId="8" borderId="2" xfId="0" applyNumberFormat="1" applyFont="1" applyFill="1" applyBorder="1" applyAlignment="1" applyProtection="1">
      <alignment horizontal="right" vertical="center"/>
      <protection locked="0" hidden="1"/>
    </xf>
    <xf numFmtId="170" fontId="22" fillId="0" borderId="17" xfId="0" applyNumberFormat="1" applyFont="1" applyFill="1" applyBorder="1" applyAlignment="1" applyProtection="1">
      <alignment vertical="center"/>
      <protection hidden="1"/>
    </xf>
    <xf numFmtId="0" fontId="9" fillId="9" borderId="15" xfId="0" applyFont="1" applyFill="1" applyBorder="1" applyAlignment="1">
      <alignment horizontal="left" vertical="center"/>
    </xf>
    <xf numFmtId="0" fontId="6" fillId="9" borderId="15" xfId="0" applyFont="1" applyFill="1" applyBorder="1" applyAlignment="1">
      <alignment vertical="center"/>
    </xf>
    <xf numFmtId="0" fontId="6" fillId="9" borderId="16" xfId="0" applyFont="1" applyFill="1" applyBorder="1" applyAlignment="1">
      <alignment vertical="center"/>
    </xf>
    <xf numFmtId="167" fontId="6" fillId="0" borderId="0" xfId="0" applyNumberFormat="1" applyFont="1" applyAlignment="1">
      <alignment vertical="center"/>
    </xf>
    <xf numFmtId="0" fontId="22" fillId="8" borderId="1" xfId="0" applyFont="1" applyFill="1" applyBorder="1" applyAlignment="1" applyProtection="1">
      <alignment vertical="center" wrapText="1"/>
      <protection locked="0" hidden="1"/>
    </xf>
    <xf numFmtId="3" fontId="6" fillId="0" borderId="1" xfId="0" applyNumberFormat="1" applyFont="1" applyFill="1" applyBorder="1" applyAlignment="1" applyProtection="1">
      <alignment horizontal="right" vertical="center"/>
      <protection hidden="1"/>
    </xf>
    <xf numFmtId="0" fontId="11" fillId="9" borderId="14" xfId="0" applyFont="1" applyFill="1" applyBorder="1" applyAlignment="1" applyProtection="1">
      <alignment vertical="center"/>
      <protection hidden="1"/>
    </xf>
    <xf numFmtId="0" fontId="11" fillId="9" borderId="15" xfId="0" applyFont="1" applyFill="1" applyBorder="1" applyAlignment="1" applyProtection="1">
      <alignment vertical="center"/>
      <protection hidden="1"/>
    </xf>
    <xf numFmtId="0" fontId="9" fillId="9" borderId="15" xfId="0" applyFont="1" applyFill="1" applyBorder="1" applyAlignment="1" applyProtection="1">
      <alignment vertical="center"/>
      <protection hidden="1"/>
    </xf>
    <xf numFmtId="0" fontId="9" fillId="9" borderId="16" xfId="0" applyFont="1" applyFill="1" applyBorder="1" applyAlignment="1" applyProtection="1">
      <alignment vertical="center"/>
      <protection hidden="1"/>
    </xf>
    <xf numFmtId="0" fontId="11" fillId="9" borderId="16" xfId="0" applyFont="1" applyFill="1" applyBorder="1" applyAlignment="1" applyProtection="1">
      <alignment vertical="center"/>
      <protection hidden="1"/>
    </xf>
    <xf numFmtId="0" fontId="15" fillId="9" borderId="15" xfId="0" applyFont="1" applyFill="1" applyBorder="1" applyAlignment="1">
      <alignment vertical="center"/>
    </xf>
    <xf numFmtId="0" fontId="13" fillId="9" borderId="15" xfId="0" applyFont="1" applyFill="1" applyBorder="1" applyAlignment="1" applyProtection="1">
      <alignment vertical="center"/>
      <protection hidden="1"/>
    </xf>
    <xf numFmtId="0" fontId="10" fillId="9" borderId="15" xfId="0" applyFont="1" applyFill="1" applyBorder="1" applyAlignment="1" applyProtection="1">
      <alignment vertical="center"/>
      <protection hidden="1"/>
    </xf>
    <xf numFmtId="0" fontId="10" fillId="9" borderId="16" xfId="0" applyFont="1" applyFill="1" applyBorder="1" applyAlignment="1" applyProtection="1">
      <alignment vertical="center"/>
      <protection hidden="1"/>
    </xf>
    <xf numFmtId="0" fontId="10" fillId="9" borderId="14" xfId="0" applyFont="1" applyFill="1" applyBorder="1" applyAlignment="1">
      <alignment vertical="center"/>
    </xf>
    <xf numFmtId="0" fontId="10" fillId="9" borderId="15" xfId="0" applyFont="1" applyFill="1" applyBorder="1" applyAlignment="1">
      <alignment vertical="center"/>
    </xf>
    <xf numFmtId="0" fontId="10" fillId="9" borderId="16" xfId="0" applyFont="1" applyFill="1" applyBorder="1" applyAlignment="1">
      <alignment vertical="center"/>
    </xf>
    <xf numFmtId="0" fontId="11" fillId="8" borderId="7" xfId="0" applyFont="1" applyFill="1" applyBorder="1" applyAlignment="1" applyProtection="1">
      <alignment horizontal="center" vertical="center"/>
      <protection hidden="1"/>
    </xf>
    <xf numFmtId="182" fontId="13" fillId="8" borderId="1" xfId="0" applyNumberFormat="1" applyFont="1" applyFill="1" applyBorder="1" applyAlignment="1" applyProtection="1">
      <alignment horizontal="right" vertical="center"/>
      <protection locked="0"/>
    </xf>
    <xf numFmtId="183" fontId="13" fillId="8" borderId="1" xfId="0" applyNumberFormat="1" applyFont="1" applyFill="1" applyBorder="1" applyAlignment="1" applyProtection="1">
      <alignment horizontal="right" vertical="center"/>
      <protection locked="0"/>
    </xf>
    <xf numFmtId="195" fontId="10" fillId="8" borderId="6" xfId="0" applyNumberFormat="1" applyFont="1" applyFill="1" applyBorder="1" applyAlignment="1" applyProtection="1">
      <alignment vertical="center"/>
      <protection locked="0"/>
    </xf>
    <xf numFmtId="166" fontId="13" fillId="8" borderId="17" xfId="0" applyNumberFormat="1" applyFont="1" applyFill="1" applyBorder="1" applyAlignment="1" applyProtection="1">
      <alignment horizontal="right" vertical="center"/>
      <protection locked="0"/>
    </xf>
    <xf numFmtId="170" fontId="10" fillId="0" borderId="6" xfId="0" applyNumberFormat="1" applyFont="1" applyBorder="1" applyAlignment="1">
      <alignment vertical="center"/>
    </xf>
    <xf numFmtId="170" fontId="10" fillId="0" borderId="19" xfId="0" applyNumberFormat="1" applyFont="1" applyBorder="1" applyAlignment="1">
      <alignment vertical="center"/>
    </xf>
    <xf numFmtId="0" fontId="9" fillId="9" borderId="14" xfId="0" applyFont="1" applyFill="1" applyBorder="1" applyAlignment="1" applyProtection="1">
      <alignment vertical="center"/>
      <protection hidden="1"/>
    </xf>
    <xf numFmtId="0" fontId="9" fillId="9" borderId="14" xfId="0" applyFont="1" applyFill="1" applyBorder="1" applyAlignment="1">
      <alignment vertical="center"/>
    </xf>
    <xf numFmtId="0" fontId="26" fillId="9" borderId="15" xfId="0" applyFont="1" applyFill="1" applyBorder="1" applyAlignment="1">
      <alignment vertical="center"/>
    </xf>
    <xf numFmtId="0" fontId="26" fillId="9" borderId="16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3" fontId="15" fillId="10" borderId="1" xfId="0" applyNumberFormat="1" applyFont="1" applyFill="1" applyBorder="1" applyAlignment="1" applyProtection="1">
      <alignment vertical="center"/>
      <protection hidden="1"/>
    </xf>
    <xf numFmtId="167" fontId="22" fillId="0" borderId="1" xfId="0" applyNumberFormat="1" applyFont="1" applyFill="1" applyBorder="1" applyAlignment="1" applyProtection="1">
      <alignment vertical="center"/>
      <protection hidden="1"/>
    </xf>
    <xf numFmtId="167" fontId="6" fillId="7" borderId="1" xfId="0" applyNumberFormat="1" applyFont="1" applyFill="1" applyBorder="1" applyAlignment="1" applyProtection="1">
      <alignment vertical="center"/>
      <protection hidden="1"/>
    </xf>
    <xf numFmtId="167" fontId="6" fillId="10" borderId="1" xfId="0" applyNumberFormat="1" applyFont="1" applyFill="1" applyBorder="1" applyAlignment="1" applyProtection="1">
      <alignment vertical="center"/>
      <protection hidden="1"/>
    </xf>
    <xf numFmtId="170" fontId="6" fillId="0" borderId="0" xfId="0" applyNumberFormat="1" applyFont="1" applyBorder="1" applyAlignment="1">
      <alignment vertical="center"/>
    </xf>
    <xf numFmtId="167" fontId="6" fillId="0" borderId="0" xfId="0" applyNumberFormat="1" applyFont="1" applyAlignment="1">
      <alignment horizontal="center" vertical="center"/>
    </xf>
    <xf numFmtId="184" fontId="6" fillId="0" borderId="2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Border="1" applyAlignment="1">
      <alignment vertical="center"/>
    </xf>
    <xf numFmtId="199" fontId="6" fillId="0" borderId="1" xfId="0" applyNumberFormat="1" applyFont="1" applyFill="1" applyBorder="1" applyAlignment="1" applyProtection="1">
      <alignment vertical="center"/>
      <protection hidden="1"/>
    </xf>
    <xf numFmtId="196" fontId="22" fillId="0" borderId="1" xfId="0" applyNumberFormat="1" applyFont="1" applyFill="1" applyBorder="1" applyAlignment="1" applyProtection="1">
      <alignment vertical="center"/>
      <protection hidden="1"/>
    </xf>
    <xf numFmtId="0" fontId="13" fillId="0" borderId="5" xfId="0" applyFont="1" applyFill="1" applyBorder="1" applyAlignment="1">
      <alignment vertical="center"/>
    </xf>
    <xf numFmtId="167" fontId="13" fillId="0" borderId="1" xfId="0" applyNumberFormat="1" applyFont="1" applyFill="1" applyBorder="1" applyAlignment="1">
      <alignment horizontal="right" vertical="center"/>
    </xf>
    <xf numFmtId="167" fontId="11" fillId="10" borderId="13" xfId="0" applyNumberFormat="1" applyFont="1" applyFill="1" applyBorder="1" applyAlignment="1">
      <alignment horizontal="right" vertical="center"/>
    </xf>
    <xf numFmtId="170" fontId="21" fillId="8" borderId="1" xfId="0" applyNumberFormat="1" applyFont="1" applyFill="1" applyBorder="1" applyAlignment="1" applyProtection="1">
      <alignment vertical="center"/>
      <protection locked="0" hidden="1"/>
    </xf>
    <xf numFmtId="0" fontId="6" fillId="0" borderId="5" xfId="0" applyFont="1" applyFill="1" applyBorder="1" applyAlignment="1" applyProtection="1">
      <alignment horizontal="left" vertical="center"/>
      <protection hidden="1"/>
    </xf>
    <xf numFmtId="167" fontId="10" fillId="0" borderId="0" xfId="0" applyNumberFormat="1" applyFont="1" applyFill="1" applyAlignment="1">
      <alignment vertical="center"/>
    </xf>
    <xf numFmtId="0" fontId="21" fillId="0" borderId="2" xfId="0" applyFont="1" applyFill="1" applyBorder="1" applyAlignment="1" applyProtection="1">
      <alignment vertical="center"/>
      <protection hidden="1"/>
    </xf>
    <xf numFmtId="3" fontId="10" fillId="8" borderId="1" xfId="0" applyNumberFormat="1" applyFont="1" applyFill="1" applyBorder="1" applyAlignment="1" applyProtection="1">
      <alignment horizontal="right" vertical="center"/>
      <protection locked="0"/>
    </xf>
    <xf numFmtId="180" fontId="10" fillId="8" borderId="1" xfId="0" applyNumberFormat="1" applyFont="1" applyFill="1" applyBorder="1" applyAlignment="1" applyProtection="1">
      <alignment horizontal="right" vertical="center"/>
      <protection locked="0"/>
    </xf>
    <xf numFmtId="186" fontId="10" fillId="8" borderId="1" xfId="0" applyNumberFormat="1" applyFont="1" applyFill="1" applyBorder="1" applyAlignment="1" applyProtection="1">
      <alignment horizontal="right" vertical="center"/>
      <protection locked="0"/>
    </xf>
    <xf numFmtId="179" fontId="10" fillId="8" borderId="1" xfId="0" applyNumberFormat="1" applyFont="1" applyFill="1" applyBorder="1" applyAlignment="1" applyProtection="1">
      <alignment horizontal="right" vertical="center"/>
      <protection locked="0"/>
    </xf>
    <xf numFmtId="9" fontId="10" fillId="8" borderId="1" xfId="0" applyNumberFormat="1" applyFont="1" applyFill="1" applyBorder="1" applyAlignment="1" applyProtection="1">
      <alignment horizontal="right" vertical="center"/>
      <protection locked="0"/>
    </xf>
    <xf numFmtId="190" fontId="13" fillId="8" borderId="4" xfId="0" applyNumberFormat="1" applyFont="1" applyFill="1" applyBorder="1" applyAlignment="1" applyProtection="1">
      <alignment horizontal="center" vertical="center"/>
      <protection locked="0"/>
    </xf>
    <xf numFmtId="191" fontId="10" fillId="8" borderId="4" xfId="0" applyNumberFormat="1" applyFont="1" applyFill="1" applyBorder="1" applyAlignment="1" applyProtection="1">
      <alignment horizontal="center" vertical="center"/>
      <protection locked="0"/>
    </xf>
    <xf numFmtId="167" fontId="6" fillId="8" borderId="1" xfId="0" applyNumberFormat="1" applyFont="1" applyFill="1" applyBorder="1" applyAlignment="1" applyProtection="1">
      <alignment vertical="center"/>
      <protection locked="0" hidden="1"/>
    </xf>
    <xf numFmtId="198" fontId="6" fillId="8" borderId="1" xfId="0" applyNumberFormat="1" applyFont="1" applyFill="1" applyBorder="1" applyAlignment="1" applyProtection="1">
      <alignment horizontal="right" vertical="center"/>
      <protection locked="0" hidden="1"/>
    </xf>
    <xf numFmtId="7" fontId="9" fillId="8" borderId="16" xfId="2" applyNumberFormat="1" applyFont="1" applyFill="1" applyBorder="1" applyAlignment="1" applyProtection="1">
      <alignment vertical="center"/>
      <protection locked="0" hidden="1"/>
    </xf>
    <xf numFmtId="0" fontId="10" fillId="2" borderId="1" xfId="0" applyFont="1" applyFill="1" applyBorder="1" applyAlignment="1">
      <alignment horizontal="left" vertical="center"/>
    </xf>
    <xf numFmtId="0" fontId="9" fillId="9" borderId="14" xfId="0" applyFont="1" applyFill="1" applyBorder="1" applyAlignment="1">
      <alignment horizontal="left" vertical="center"/>
    </xf>
    <xf numFmtId="0" fontId="9" fillId="9" borderId="15" xfId="0" applyFont="1" applyFill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left" vertical="center"/>
      <protection hidden="1"/>
    </xf>
    <xf numFmtId="0" fontId="10" fillId="0" borderId="1" xfId="0" applyFont="1" applyFill="1" applyBorder="1" applyAlignment="1" applyProtection="1">
      <alignment horizontal="left" vertical="center"/>
      <protection hidden="1"/>
    </xf>
    <xf numFmtId="2" fontId="13" fillId="0" borderId="11" xfId="0" applyNumberFormat="1" applyFont="1" applyFill="1" applyBorder="1" applyAlignment="1">
      <alignment horizontal="center" vertical="center"/>
    </xf>
    <xf numFmtId="2" fontId="13" fillId="0" borderId="18" xfId="0" applyNumberFormat="1" applyFont="1" applyFill="1" applyBorder="1" applyAlignment="1">
      <alignment horizontal="center" vertical="center"/>
    </xf>
    <xf numFmtId="2" fontId="13" fillId="0" borderId="17" xfId="0" applyNumberFormat="1" applyFont="1" applyFill="1" applyBorder="1" applyAlignment="1">
      <alignment horizontal="center" vertical="center"/>
    </xf>
    <xf numFmtId="0" fontId="11" fillId="10" borderId="19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10" borderId="9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44" fontId="9" fillId="10" borderId="2" xfId="0" applyNumberFormat="1" applyFont="1" applyFill="1" applyBorder="1" applyAlignment="1" applyProtection="1">
      <alignment horizontal="center" vertical="center"/>
      <protection hidden="1"/>
    </xf>
    <xf numFmtId="44" fontId="9" fillId="10" borderId="4" xfId="0" applyNumberFormat="1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left" vertical="center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9" fillId="2" borderId="6" xfId="0" applyFont="1" applyFill="1" applyBorder="1" applyAlignment="1" applyProtection="1">
      <alignment horizontal="left" vertical="center"/>
      <protection hidden="1"/>
    </xf>
    <xf numFmtId="0" fontId="9" fillId="2" borderId="13" xfId="0" applyFont="1" applyFill="1" applyBorder="1" applyAlignment="1" applyProtection="1">
      <alignment horizontal="left" vertical="center"/>
      <protection hidden="1"/>
    </xf>
    <xf numFmtId="171" fontId="15" fillId="10" borderId="2" xfId="0" applyNumberFormat="1" applyFont="1" applyFill="1" applyBorder="1" applyAlignment="1" applyProtection="1">
      <alignment horizontal="center" vertical="center"/>
      <protection hidden="1"/>
    </xf>
    <xf numFmtId="171" fontId="15" fillId="10" borderId="4" xfId="0" applyNumberFormat="1" applyFont="1" applyFill="1" applyBorder="1" applyAlignment="1" applyProtection="1">
      <alignment horizontal="center" vertical="center"/>
      <protection hidden="1"/>
    </xf>
    <xf numFmtId="185" fontId="15" fillId="10" borderId="2" xfId="0" applyNumberFormat="1" applyFont="1" applyFill="1" applyBorder="1" applyAlignment="1" applyProtection="1">
      <alignment horizontal="center" vertical="center"/>
      <protection hidden="1"/>
    </xf>
    <xf numFmtId="185" fontId="15" fillId="10" borderId="4" xfId="0" applyNumberFormat="1" applyFont="1" applyFill="1" applyBorder="1" applyAlignment="1" applyProtection="1">
      <alignment horizontal="center" vertical="center"/>
      <protection hidden="1"/>
    </xf>
    <xf numFmtId="0" fontId="9" fillId="8" borderId="14" xfId="0" applyFont="1" applyFill="1" applyBorder="1" applyAlignment="1" applyProtection="1">
      <alignment horizontal="center" vertical="center"/>
      <protection hidden="1"/>
    </xf>
    <xf numFmtId="0" fontId="9" fillId="8" borderId="15" xfId="0" applyFont="1" applyFill="1" applyBorder="1" applyAlignment="1" applyProtection="1">
      <alignment horizontal="center" vertical="center"/>
      <protection hidden="1"/>
    </xf>
    <xf numFmtId="0" fontId="9" fillId="8" borderId="16" xfId="0" applyFont="1" applyFill="1" applyBorder="1" applyAlignment="1" applyProtection="1">
      <alignment horizontal="center" vertical="center"/>
      <protection hidden="1"/>
    </xf>
    <xf numFmtId="0" fontId="21" fillId="2" borderId="2" xfId="0" applyFont="1" applyFill="1" applyBorder="1" applyAlignment="1" applyProtection="1">
      <alignment horizontal="right" vertical="center"/>
      <protection hidden="1"/>
    </xf>
    <xf numFmtId="0" fontId="21" fillId="2" borderId="9" xfId="0" applyFont="1" applyFill="1" applyBorder="1" applyAlignment="1" applyProtection="1">
      <alignment horizontal="right" vertical="center"/>
      <protection hidden="1"/>
    </xf>
    <xf numFmtId="0" fontId="21" fillId="2" borderId="4" xfId="0" applyFont="1" applyFill="1" applyBorder="1" applyAlignment="1" applyProtection="1">
      <alignment horizontal="right" vertical="center"/>
      <protection hidden="1"/>
    </xf>
    <xf numFmtId="0" fontId="22" fillId="10" borderId="1" xfId="0" applyFont="1" applyFill="1" applyBorder="1" applyAlignment="1" applyProtection="1">
      <alignment horizontal="center" vertical="center"/>
      <protection hidden="1"/>
    </xf>
    <xf numFmtId="0" fontId="6" fillId="10" borderId="1" xfId="0" applyFont="1" applyFill="1" applyBorder="1" applyAlignment="1" applyProtection="1">
      <alignment horizontal="center" vertical="center"/>
      <protection hidden="1"/>
    </xf>
    <xf numFmtId="0" fontId="15" fillId="10" borderId="2" xfId="0" applyFont="1" applyFill="1" applyBorder="1" applyAlignment="1" applyProtection="1">
      <alignment horizontal="left" vertical="center"/>
      <protection hidden="1"/>
    </xf>
    <xf numFmtId="0" fontId="15" fillId="10" borderId="4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left" vertical="center"/>
      <protection hidden="1"/>
    </xf>
    <xf numFmtId="0" fontId="22" fillId="0" borderId="0" xfId="0" applyFont="1" applyBorder="1" applyAlignment="1" applyProtection="1">
      <alignment horizontal="left" vertical="center"/>
      <protection hidden="1"/>
    </xf>
    <xf numFmtId="0" fontId="15" fillId="10" borderId="6" xfId="0" applyFont="1" applyFill="1" applyBorder="1" applyAlignment="1" applyProtection="1">
      <alignment horizontal="center" vertical="center"/>
      <protection hidden="1"/>
    </xf>
    <xf numFmtId="0" fontId="15" fillId="10" borderId="10" xfId="0" applyFont="1" applyFill="1" applyBorder="1" applyAlignment="1" applyProtection="1">
      <alignment horizontal="center" vertical="center"/>
      <protection hidden="1"/>
    </xf>
    <xf numFmtId="0" fontId="15" fillId="10" borderId="13" xfId="0" applyFont="1" applyFill="1" applyBorder="1" applyAlignment="1" applyProtection="1">
      <alignment horizontal="center" vertical="center"/>
      <protection hidden="1"/>
    </xf>
    <xf numFmtId="0" fontId="15" fillId="10" borderId="1" xfId="0" applyFont="1" applyFill="1" applyBorder="1" applyAlignment="1" applyProtection="1">
      <alignment horizontal="center" vertical="center"/>
      <protection hidden="1"/>
    </xf>
    <xf numFmtId="0" fontId="15" fillId="6" borderId="2" xfId="0" applyFont="1" applyFill="1" applyBorder="1" applyAlignment="1" applyProtection="1">
      <alignment horizontal="left" vertical="center"/>
      <protection hidden="1"/>
    </xf>
    <xf numFmtId="0" fontId="15" fillId="6" borderId="9" xfId="0" applyFont="1" applyFill="1" applyBorder="1" applyAlignment="1" applyProtection="1">
      <alignment horizontal="left" vertical="center"/>
      <protection hidden="1"/>
    </xf>
    <xf numFmtId="0" fontId="15" fillId="6" borderId="4" xfId="0" applyFont="1" applyFill="1" applyBorder="1" applyAlignment="1" applyProtection="1">
      <alignment horizontal="left" vertical="center"/>
      <protection hidden="1"/>
    </xf>
    <xf numFmtId="49" fontId="21" fillId="10" borderId="2" xfId="0" applyNumberFormat="1" applyFont="1" applyFill="1" applyBorder="1" applyAlignment="1" applyProtection="1">
      <alignment horizontal="left" vertical="center"/>
      <protection hidden="1"/>
    </xf>
    <xf numFmtId="49" fontId="21" fillId="10" borderId="9" xfId="0" applyNumberFormat="1" applyFont="1" applyFill="1" applyBorder="1" applyAlignment="1" applyProtection="1">
      <alignment horizontal="left" vertical="center"/>
      <protection hidden="1"/>
    </xf>
    <xf numFmtId="49" fontId="21" fillId="10" borderId="4" xfId="0" applyNumberFormat="1" applyFont="1" applyFill="1" applyBorder="1" applyAlignment="1" applyProtection="1">
      <alignment horizontal="left" vertical="center"/>
      <protection hidden="1"/>
    </xf>
    <xf numFmtId="0" fontId="9" fillId="9" borderId="14" xfId="0" applyFont="1" applyFill="1" applyBorder="1" applyAlignment="1" applyProtection="1">
      <alignment horizontal="left" vertical="center"/>
      <protection hidden="1"/>
    </xf>
    <xf numFmtId="0" fontId="9" fillId="9" borderId="15" xfId="0" applyFont="1" applyFill="1" applyBorder="1" applyAlignment="1" applyProtection="1">
      <alignment horizontal="left" vertical="center"/>
      <protection hidden="1"/>
    </xf>
    <xf numFmtId="0" fontId="9" fillId="9" borderId="16" xfId="0" applyFont="1" applyFill="1" applyBorder="1" applyAlignment="1" applyProtection="1">
      <alignment horizontal="left" vertical="center"/>
      <protection hidden="1"/>
    </xf>
    <xf numFmtId="49" fontId="6" fillId="10" borderId="2" xfId="0" applyNumberFormat="1" applyFont="1" applyFill="1" applyBorder="1" applyAlignment="1" applyProtection="1">
      <alignment horizontal="center" vertical="center"/>
      <protection hidden="1"/>
    </xf>
    <xf numFmtId="49" fontId="6" fillId="10" borderId="9" xfId="0" applyNumberFormat="1" applyFont="1" applyFill="1" applyBorder="1" applyAlignment="1" applyProtection="1">
      <alignment horizontal="center" vertical="center"/>
      <protection hidden="1"/>
    </xf>
    <xf numFmtId="49" fontId="6" fillId="10" borderId="4" xfId="0" applyNumberFormat="1" applyFont="1" applyFill="1" applyBorder="1" applyAlignment="1" applyProtection="1">
      <alignment horizontal="center" vertical="center"/>
      <protection hidden="1"/>
    </xf>
    <xf numFmtId="49" fontId="21" fillId="10" borderId="2" xfId="0" applyNumberFormat="1" applyFont="1" applyFill="1" applyBorder="1" applyAlignment="1" applyProtection="1">
      <alignment horizontal="center" vertical="center"/>
      <protection hidden="1"/>
    </xf>
    <xf numFmtId="49" fontId="21" fillId="10" borderId="4" xfId="0" applyNumberFormat="1" applyFont="1" applyFill="1" applyBorder="1" applyAlignment="1" applyProtection="1">
      <alignment horizontal="center" vertical="center"/>
      <protection hidden="1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FF6600"/>
      <color rgb="FFFF9900"/>
      <color rgb="FFBAD739"/>
      <color rgb="FF00FF00"/>
      <color rgb="FF698A48"/>
      <color rgb="FFCCFFFF"/>
      <color rgb="FFCCFF66"/>
      <color rgb="FFFFFF99"/>
      <color rgb="FF99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bit.ly/Gefl&#252;gelbrosch&#252;ren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342900</xdr:rowOff>
    </xdr:from>
    <xdr:to>
      <xdr:col>6</xdr:col>
      <xdr:colOff>914400</xdr:colOff>
      <xdr:row>13</xdr:row>
      <xdr:rowOff>133350</xdr:rowOff>
    </xdr:to>
    <xdr:sp macro="" textlink="">
      <xdr:nvSpPr>
        <xdr:cNvPr id="6" name="Textfeld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DCA304-26AF-403D-8A4B-37FF47F0C008}"/>
            </a:ext>
          </a:extLst>
        </xdr:cNvPr>
        <xdr:cNvSpPr txBox="1"/>
      </xdr:nvSpPr>
      <xdr:spPr>
        <a:xfrm>
          <a:off x="0" y="933450"/>
          <a:ext cx="9258300" cy="27717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taBook-Roman" panose="020B050204000002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Der Südtiroler Bauernbund bietet mit diesem Excel-Rechner eine interaktive Anwendung zur Berechnung des Gewinns und eine Zusammenstellung verschiedener Kalkulationsdaten aus der Hühnermast an.</a:t>
          </a:r>
        </a:p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taBook-Roman" panose="020B05020400000200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taBook-Roman" panose="020B050204000002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Für die Wirtschaftlichkeit der Masthühnerproduktion spielen hauptsächlich der Verkaufspreis pro kg, aber auch die biologischen Leistungen wie Futterverwertung, Tageszunahmen und Tier- und Futterverluste eine Rolle. Diese und alle anfallenden Kosten sind entscheidende Stellschrauben, die sich z. B. durch die Wahl der Haltungsform, gekonntes Marketing und/oder das richtige Management beeinflussen lassen. </a:t>
          </a:r>
        </a:p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taBook-Roman" panose="020B05020400000200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taBook-Roman" panose="020B050204000002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Weitere Informationen zur Masthuhnhaltung finden Sie in der Bauernbund-Broschüre "Masthähnchenhaltung in Südtirol ":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taBook-Roman" panose="020B0502040000020004" pitchFamily="34" charset="0"/>
              <a:ea typeface="Calibri" panose="020F0502020204030204" pitchFamily="34" charset="0"/>
              <a:cs typeface="Times New Roman" panose="02020603050405020304" pitchFamily="18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https://bit.ly/Geflügelbroschüren</a:t>
          </a:r>
          <a:endParaRPr lang="de-DE" sz="12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taBook-Roman" panose="020B05020400000200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taBook-Roman" panose="020B050204000002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Kontakte: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taBook-Roman" panose="020B050204000002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taBook-Roman" panose="020B050204000002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SBB-Abteilung Innovation &amp; Energie (Tel. 0471 999 363, innovation-energie@sbb.it)</a:t>
          </a:r>
        </a:p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taBook-Roman" panose="020B050204000002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Hermann Stuppner - SBB-Abteilung Betriebsberatung (Tel. 0471 999 439,  hermann.stuppner@sbb.it)</a:t>
          </a:r>
        </a:p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taBook-Roman" panose="020B050204000002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Alexander Alber - BRING (Tel. +39 348 5593765,  alber.a@bring.bz.it)</a:t>
          </a:r>
        </a:p>
        <a:p>
          <a:pPr marL="0" marR="0" lvl="0" indent="0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85726</xdr:rowOff>
    </xdr:from>
    <xdr:to>
      <xdr:col>3</xdr:col>
      <xdr:colOff>2320269</xdr:colOff>
      <xdr:row>1</xdr:row>
      <xdr:rowOff>942975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100DE14-097E-4928-AA95-914AB5794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5751"/>
          <a:ext cx="6827611" cy="84772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19051</xdr:rowOff>
    </xdr:from>
    <xdr:to>
      <xdr:col>4</xdr:col>
      <xdr:colOff>742949</xdr:colOff>
      <xdr:row>1</xdr:row>
      <xdr:rowOff>988114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4939EE44-EBE9-49AC-9496-3E0E641AA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81900" y="209551"/>
          <a:ext cx="742949" cy="969063"/>
        </a:xfrm>
        <a:prstGeom prst="rect">
          <a:avLst/>
        </a:prstGeom>
      </xdr:spPr>
    </xdr:pic>
    <xdr:clientData/>
  </xdr:twoCellAnchor>
  <xdr:twoCellAnchor editAs="oneCell">
    <xdr:from>
      <xdr:col>6</xdr:col>
      <xdr:colOff>1337361</xdr:colOff>
      <xdr:row>1</xdr:row>
      <xdr:rowOff>85726</xdr:rowOff>
    </xdr:from>
    <xdr:to>
      <xdr:col>7</xdr:col>
      <xdr:colOff>1159670</xdr:colOff>
      <xdr:row>1</xdr:row>
      <xdr:rowOff>929868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7EE5B0AA-D97D-4E34-B497-0FFA04FE3D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23664"/>
        <a:stretch/>
      </xdr:blipFill>
      <xdr:spPr>
        <a:xfrm>
          <a:off x="11252886" y="276226"/>
          <a:ext cx="1641584" cy="844142"/>
        </a:xfrm>
        <a:prstGeom prst="rect">
          <a:avLst/>
        </a:prstGeom>
      </xdr:spPr>
    </xdr:pic>
    <xdr:clientData/>
  </xdr:twoCellAnchor>
  <xdr:twoCellAnchor editAs="oneCell">
    <xdr:from>
      <xdr:col>4</xdr:col>
      <xdr:colOff>1228724</xdr:colOff>
      <xdr:row>1</xdr:row>
      <xdr:rowOff>0</xdr:rowOff>
    </xdr:from>
    <xdr:to>
      <xdr:col>6</xdr:col>
      <xdr:colOff>1014412</xdr:colOff>
      <xdr:row>3</xdr:row>
      <xdr:rowOff>89220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27CD1F8E-0B79-40F0-8223-E922DB582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10624" y="190500"/>
          <a:ext cx="2119313" cy="1279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98A48"/>
  </sheetPr>
  <dimension ref="A1:V93"/>
  <sheetViews>
    <sheetView showGridLines="0" tabSelected="1" topLeftCell="A8" zoomScaleNormal="100" workbookViewId="0">
      <selection activeCell="H21" sqref="H21"/>
    </sheetView>
  </sheetViews>
  <sheetFormatPr baseColWidth="10" defaultColWidth="10.73046875" defaultRowHeight="13.9" x14ac:dyDescent="0.45"/>
  <cols>
    <col min="1" max="1" width="2.86328125" style="15" customWidth="1"/>
    <col min="2" max="2" width="5.1328125" style="15" customWidth="1"/>
    <col min="3" max="3" width="62.265625" style="15" customWidth="1"/>
    <col min="4" max="4" width="43.3984375" style="15" customWidth="1"/>
    <col min="5" max="5" width="20" style="15" customWidth="1"/>
    <col min="6" max="6" width="15" style="15" customWidth="1"/>
    <col min="7" max="7" width="27.265625" style="15" customWidth="1"/>
    <col min="8" max="8" width="30" style="16" customWidth="1"/>
    <col min="9" max="9" width="53.1328125" style="17" customWidth="1"/>
    <col min="10" max="10" width="85.86328125" style="15" bestFit="1" customWidth="1"/>
    <col min="11" max="11" width="120.59765625" style="15" bestFit="1" customWidth="1"/>
    <col min="12" max="12" width="15.265625" style="15" customWidth="1"/>
    <col min="13" max="13" width="12.59765625" style="15" customWidth="1"/>
    <col min="14" max="14" width="11.265625" style="15" customWidth="1"/>
    <col min="15" max="15" width="12" style="15" customWidth="1"/>
    <col min="16" max="36" width="11.3984375" style="15" customWidth="1"/>
    <col min="37" max="258" width="11.3984375" style="15"/>
    <col min="259" max="259" width="13.86328125" style="15" customWidth="1"/>
    <col min="260" max="260" width="19.265625" style="15" customWidth="1"/>
    <col min="261" max="261" width="26.73046875" style="15" customWidth="1"/>
    <col min="262" max="262" width="49.73046875" style="15" customWidth="1"/>
    <col min="263" max="263" width="22.1328125" style="15" customWidth="1"/>
    <col min="264" max="264" width="19.265625" style="15" customWidth="1"/>
    <col min="265" max="266" width="11.3984375" style="15"/>
    <col min="267" max="267" width="20.1328125" style="15" customWidth="1"/>
    <col min="268" max="268" width="15.86328125" style="15" customWidth="1"/>
    <col min="269" max="269" width="12.3984375" style="15" customWidth="1"/>
    <col min="270" max="270" width="11.265625" style="15" customWidth="1"/>
    <col min="271" max="514" width="11.3984375" style="15"/>
    <col min="515" max="515" width="13.86328125" style="15" customWidth="1"/>
    <col min="516" max="516" width="19.265625" style="15" customWidth="1"/>
    <col min="517" max="517" width="26.73046875" style="15" customWidth="1"/>
    <col min="518" max="518" width="49.73046875" style="15" customWidth="1"/>
    <col min="519" max="519" width="22.1328125" style="15" customWidth="1"/>
    <col min="520" max="520" width="19.265625" style="15" customWidth="1"/>
    <col min="521" max="522" width="11.3984375" style="15"/>
    <col min="523" max="523" width="20.1328125" style="15" customWidth="1"/>
    <col min="524" max="524" width="15.86328125" style="15" customWidth="1"/>
    <col min="525" max="525" width="12.3984375" style="15" customWidth="1"/>
    <col min="526" max="526" width="11.265625" style="15" customWidth="1"/>
    <col min="527" max="770" width="11.3984375" style="15"/>
    <col min="771" max="771" width="13.86328125" style="15" customWidth="1"/>
    <col min="772" max="772" width="19.265625" style="15" customWidth="1"/>
    <col min="773" max="773" width="26.73046875" style="15" customWidth="1"/>
    <col min="774" max="774" width="49.73046875" style="15" customWidth="1"/>
    <col min="775" max="775" width="22.1328125" style="15" customWidth="1"/>
    <col min="776" max="776" width="19.265625" style="15" customWidth="1"/>
    <col min="777" max="778" width="11.3984375" style="15"/>
    <col min="779" max="779" width="20.1328125" style="15" customWidth="1"/>
    <col min="780" max="780" width="15.86328125" style="15" customWidth="1"/>
    <col min="781" max="781" width="12.3984375" style="15" customWidth="1"/>
    <col min="782" max="782" width="11.265625" style="15" customWidth="1"/>
    <col min="783" max="1026" width="11.3984375" style="15"/>
    <col min="1027" max="1027" width="13.86328125" style="15" customWidth="1"/>
    <col min="1028" max="1028" width="19.265625" style="15" customWidth="1"/>
    <col min="1029" max="1029" width="26.73046875" style="15" customWidth="1"/>
    <col min="1030" max="1030" width="49.73046875" style="15" customWidth="1"/>
    <col min="1031" max="1031" width="22.1328125" style="15" customWidth="1"/>
    <col min="1032" max="1032" width="19.265625" style="15" customWidth="1"/>
    <col min="1033" max="1034" width="11.3984375" style="15"/>
    <col min="1035" max="1035" width="20.1328125" style="15" customWidth="1"/>
    <col min="1036" max="1036" width="15.86328125" style="15" customWidth="1"/>
    <col min="1037" max="1037" width="12.3984375" style="15" customWidth="1"/>
    <col min="1038" max="1038" width="11.265625" style="15" customWidth="1"/>
    <col min="1039" max="1282" width="11.3984375" style="15"/>
    <col min="1283" max="1283" width="13.86328125" style="15" customWidth="1"/>
    <col min="1284" max="1284" width="19.265625" style="15" customWidth="1"/>
    <col min="1285" max="1285" width="26.73046875" style="15" customWidth="1"/>
    <col min="1286" max="1286" width="49.73046875" style="15" customWidth="1"/>
    <col min="1287" max="1287" width="22.1328125" style="15" customWidth="1"/>
    <col min="1288" max="1288" width="19.265625" style="15" customWidth="1"/>
    <col min="1289" max="1290" width="11.3984375" style="15"/>
    <col min="1291" max="1291" width="20.1328125" style="15" customWidth="1"/>
    <col min="1292" max="1292" width="15.86328125" style="15" customWidth="1"/>
    <col min="1293" max="1293" width="12.3984375" style="15" customWidth="1"/>
    <col min="1294" max="1294" width="11.265625" style="15" customWidth="1"/>
    <col min="1295" max="1538" width="11.3984375" style="15"/>
    <col min="1539" max="1539" width="13.86328125" style="15" customWidth="1"/>
    <col min="1540" max="1540" width="19.265625" style="15" customWidth="1"/>
    <col min="1541" max="1541" width="26.73046875" style="15" customWidth="1"/>
    <col min="1542" max="1542" width="49.73046875" style="15" customWidth="1"/>
    <col min="1543" max="1543" width="22.1328125" style="15" customWidth="1"/>
    <col min="1544" max="1544" width="19.265625" style="15" customWidth="1"/>
    <col min="1545" max="1546" width="11.3984375" style="15"/>
    <col min="1547" max="1547" width="20.1328125" style="15" customWidth="1"/>
    <col min="1548" max="1548" width="15.86328125" style="15" customWidth="1"/>
    <col min="1549" max="1549" width="12.3984375" style="15" customWidth="1"/>
    <col min="1550" max="1550" width="11.265625" style="15" customWidth="1"/>
    <col min="1551" max="1794" width="11.3984375" style="15"/>
    <col min="1795" max="1795" width="13.86328125" style="15" customWidth="1"/>
    <col min="1796" max="1796" width="19.265625" style="15" customWidth="1"/>
    <col min="1797" max="1797" width="26.73046875" style="15" customWidth="1"/>
    <col min="1798" max="1798" width="49.73046875" style="15" customWidth="1"/>
    <col min="1799" max="1799" width="22.1328125" style="15" customWidth="1"/>
    <col min="1800" max="1800" width="19.265625" style="15" customWidth="1"/>
    <col min="1801" max="1802" width="11.3984375" style="15"/>
    <col min="1803" max="1803" width="20.1328125" style="15" customWidth="1"/>
    <col min="1804" max="1804" width="15.86328125" style="15" customWidth="1"/>
    <col min="1805" max="1805" width="12.3984375" style="15" customWidth="1"/>
    <col min="1806" max="1806" width="11.265625" style="15" customWidth="1"/>
    <col min="1807" max="2050" width="11.3984375" style="15"/>
    <col min="2051" max="2051" width="13.86328125" style="15" customWidth="1"/>
    <col min="2052" max="2052" width="19.265625" style="15" customWidth="1"/>
    <col min="2053" max="2053" width="26.73046875" style="15" customWidth="1"/>
    <col min="2054" max="2054" width="49.73046875" style="15" customWidth="1"/>
    <col min="2055" max="2055" width="22.1328125" style="15" customWidth="1"/>
    <col min="2056" max="2056" width="19.265625" style="15" customWidth="1"/>
    <col min="2057" max="2058" width="11.3984375" style="15"/>
    <col min="2059" max="2059" width="20.1328125" style="15" customWidth="1"/>
    <col min="2060" max="2060" width="15.86328125" style="15" customWidth="1"/>
    <col min="2061" max="2061" width="12.3984375" style="15" customWidth="1"/>
    <col min="2062" max="2062" width="11.265625" style="15" customWidth="1"/>
    <col min="2063" max="2306" width="11.3984375" style="15"/>
    <col min="2307" max="2307" width="13.86328125" style="15" customWidth="1"/>
    <col min="2308" max="2308" width="19.265625" style="15" customWidth="1"/>
    <col min="2309" max="2309" width="26.73046875" style="15" customWidth="1"/>
    <col min="2310" max="2310" width="49.73046875" style="15" customWidth="1"/>
    <col min="2311" max="2311" width="22.1328125" style="15" customWidth="1"/>
    <col min="2312" max="2312" width="19.265625" style="15" customWidth="1"/>
    <col min="2313" max="2314" width="11.3984375" style="15"/>
    <col min="2315" max="2315" width="20.1328125" style="15" customWidth="1"/>
    <col min="2316" max="2316" width="15.86328125" style="15" customWidth="1"/>
    <col min="2317" max="2317" width="12.3984375" style="15" customWidth="1"/>
    <col min="2318" max="2318" width="11.265625" style="15" customWidth="1"/>
    <col min="2319" max="2562" width="11.3984375" style="15"/>
    <col min="2563" max="2563" width="13.86328125" style="15" customWidth="1"/>
    <col min="2564" max="2564" width="19.265625" style="15" customWidth="1"/>
    <col min="2565" max="2565" width="26.73046875" style="15" customWidth="1"/>
    <col min="2566" max="2566" width="49.73046875" style="15" customWidth="1"/>
    <col min="2567" max="2567" width="22.1328125" style="15" customWidth="1"/>
    <col min="2568" max="2568" width="19.265625" style="15" customWidth="1"/>
    <col min="2569" max="2570" width="11.3984375" style="15"/>
    <col min="2571" max="2571" width="20.1328125" style="15" customWidth="1"/>
    <col min="2572" max="2572" width="15.86328125" style="15" customWidth="1"/>
    <col min="2573" max="2573" width="12.3984375" style="15" customWidth="1"/>
    <col min="2574" max="2574" width="11.265625" style="15" customWidth="1"/>
    <col min="2575" max="2818" width="11.3984375" style="15"/>
    <col min="2819" max="2819" width="13.86328125" style="15" customWidth="1"/>
    <col min="2820" max="2820" width="19.265625" style="15" customWidth="1"/>
    <col min="2821" max="2821" width="26.73046875" style="15" customWidth="1"/>
    <col min="2822" max="2822" width="49.73046875" style="15" customWidth="1"/>
    <col min="2823" max="2823" width="22.1328125" style="15" customWidth="1"/>
    <col min="2824" max="2824" width="19.265625" style="15" customWidth="1"/>
    <col min="2825" max="2826" width="11.3984375" style="15"/>
    <col min="2827" max="2827" width="20.1328125" style="15" customWidth="1"/>
    <col min="2828" max="2828" width="15.86328125" style="15" customWidth="1"/>
    <col min="2829" max="2829" width="12.3984375" style="15" customWidth="1"/>
    <col min="2830" max="2830" width="11.265625" style="15" customWidth="1"/>
    <col min="2831" max="3074" width="11.3984375" style="15"/>
    <col min="3075" max="3075" width="13.86328125" style="15" customWidth="1"/>
    <col min="3076" max="3076" width="19.265625" style="15" customWidth="1"/>
    <col min="3077" max="3077" width="26.73046875" style="15" customWidth="1"/>
    <col min="3078" max="3078" width="49.73046875" style="15" customWidth="1"/>
    <col min="3079" max="3079" width="22.1328125" style="15" customWidth="1"/>
    <col min="3080" max="3080" width="19.265625" style="15" customWidth="1"/>
    <col min="3081" max="3082" width="11.3984375" style="15"/>
    <col min="3083" max="3083" width="20.1328125" style="15" customWidth="1"/>
    <col min="3084" max="3084" width="15.86328125" style="15" customWidth="1"/>
    <col min="3085" max="3085" width="12.3984375" style="15" customWidth="1"/>
    <col min="3086" max="3086" width="11.265625" style="15" customWidth="1"/>
    <col min="3087" max="3330" width="11.3984375" style="15"/>
    <col min="3331" max="3331" width="13.86328125" style="15" customWidth="1"/>
    <col min="3332" max="3332" width="19.265625" style="15" customWidth="1"/>
    <col min="3333" max="3333" width="26.73046875" style="15" customWidth="1"/>
    <col min="3334" max="3334" width="49.73046875" style="15" customWidth="1"/>
    <col min="3335" max="3335" width="22.1328125" style="15" customWidth="1"/>
    <col min="3336" max="3336" width="19.265625" style="15" customWidth="1"/>
    <col min="3337" max="3338" width="11.3984375" style="15"/>
    <col min="3339" max="3339" width="20.1328125" style="15" customWidth="1"/>
    <col min="3340" max="3340" width="15.86328125" style="15" customWidth="1"/>
    <col min="3341" max="3341" width="12.3984375" style="15" customWidth="1"/>
    <col min="3342" max="3342" width="11.265625" style="15" customWidth="1"/>
    <col min="3343" max="3586" width="11.3984375" style="15"/>
    <col min="3587" max="3587" width="13.86328125" style="15" customWidth="1"/>
    <col min="3588" max="3588" width="19.265625" style="15" customWidth="1"/>
    <col min="3589" max="3589" width="26.73046875" style="15" customWidth="1"/>
    <col min="3590" max="3590" width="49.73046875" style="15" customWidth="1"/>
    <col min="3591" max="3591" width="22.1328125" style="15" customWidth="1"/>
    <col min="3592" max="3592" width="19.265625" style="15" customWidth="1"/>
    <col min="3593" max="3594" width="11.3984375" style="15"/>
    <col min="3595" max="3595" width="20.1328125" style="15" customWidth="1"/>
    <col min="3596" max="3596" width="15.86328125" style="15" customWidth="1"/>
    <col min="3597" max="3597" width="12.3984375" style="15" customWidth="1"/>
    <col min="3598" max="3598" width="11.265625" style="15" customWidth="1"/>
    <col min="3599" max="3842" width="11.3984375" style="15"/>
    <col min="3843" max="3843" width="13.86328125" style="15" customWidth="1"/>
    <col min="3844" max="3844" width="19.265625" style="15" customWidth="1"/>
    <col min="3845" max="3845" width="26.73046875" style="15" customWidth="1"/>
    <col min="3846" max="3846" width="49.73046875" style="15" customWidth="1"/>
    <col min="3847" max="3847" width="22.1328125" style="15" customWidth="1"/>
    <col min="3848" max="3848" width="19.265625" style="15" customWidth="1"/>
    <col min="3849" max="3850" width="11.3984375" style="15"/>
    <col min="3851" max="3851" width="20.1328125" style="15" customWidth="1"/>
    <col min="3852" max="3852" width="15.86328125" style="15" customWidth="1"/>
    <col min="3853" max="3853" width="12.3984375" style="15" customWidth="1"/>
    <col min="3854" max="3854" width="11.265625" style="15" customWidth="1"/>
    <col min="3855" max="4098" width="11.3984375" style="15"/>
    <col min="4099" max="4099" width="13.86328125" style="15" customWidth="1"/>
    <col min="4100" max="4100" width="19.265625" style="15" customWidth="1"/>
    <col min="4101" max="4101" width="26.73046875" style="15" customWidth="1"/>
    <col min="4102" max="4102" width="49.73046875" style="15" customWidth="1"/>
    <col min="4103" max="4103" width="22.1328125" style="15" customWidth="1"/>
    <col min="4104" max="4104" width="19.265625" style="15" customWidth="1"/>
    <col min="4105" max="4106" width="11.3984375" style="15"/>
    <col min="4107" max="4107" width="20.1328125" style="15" customWidth="1"/>
    <col min="4108" max="4108" width="15.86328125" style="15" customWidth="1"/>
    <col min="4109" max="4109" width="12.3984375" style="15" customWidth="1"/>
    <col min="4110" max="4110" width="11.265625" style="15" customWidth="1"/>
    <col min="4111" max="4354" width="11.3984375" style="15"/>
    <col min="4355" max="4355" width="13.86328125" style="15" customWidth="1"/>
    <col min="4356" max="4356" width="19.265625" style="15" customWidth="1"/>
    <col min="4357" max="4357" width="26.73046875" style="15" customWidth="1"/>
    <col min="4358" max="4358" width="49.73046875" style="15" customWidth="1"/>
    <col min="4359" max="4359" width="22.1328125" style="15" customWidth="1"/>
    <col min="4360" max="4360" width="19.265625" style="15" customWidth="1"/>
    <col min="4361" max="4362" width="11.3984375" style="15"/>
    <col min="4363" max="4363" width="20.1328125" style="15" customWidth="1"/>
    <col min="4364" max="4364" width="15.86328125" style="15" customWidth="1"/>
    <col min="4365" max="4365" width="12.3984375" style="15" customWidth="1"/>
    <col min="4366" max="4366" width="11.265625" style="15" customWidth="1"/>
    <col min="4367" max="4610" width="11.3984375" style="15"/>
    <col min="4611" max="4611" width="13.86328125" style="15" customWidth="1"/>
    <col min="4612" max="4612" width="19.265625" style="15" customWidth="1"/>
    <col min="4613" max="4613" width="26.73046875" style="15" customWidth="1"/>
    <col min="4614" max="4614" width="49.73046875" style="15" customWidth="1"/>
    <col min="4615" max="4615" width="22.1328125" style="15" customWidth="1"/>
    <col min="4616" max="4616" width="19.265625" style="15" customWidth="1"/>
    <col min="4617" max="4618" width="11.3984375" style="15"/>
    <col min="4619" max="4619" width="20.1328125" style="15" customWidth="1"/>
    <col min="4620" max="4620" width="15.86328125" style="15" customWidth="1"/>
    <col min="4621" max="4621" width="12.3984375" style="15" customWidth="1"/>
    <col min="4622" max="4622" width="11.265625" style="15" customWidth="1"/>
    <col min="4623" max="4866" width="11.3984375" style="15"/>
    <col min="4867" max="4867" width="13.86328125" style="15" customWidth="1"/>
    <col min="4868" max="4868" width="19.265625" style="15" customWidth="1"/>
    <col min="4869" max="4869" width="26.73046875" style="15" customWidth="1"/>
    <col min="4870" max="4870" width="49.73046875" style="15" customWidth="1"/>
    <col min="4871" max="4871" width="22.1328125" style="15" customWidth="1"/>
    <col min="4872" max="4872" width="19.265625" style="15" customWidth="1"/>
    <col min="4873" max="4874" width="11.3984375" style="15"/>
    <col min="4875" max="4875" width="20.1328125" style="15" customWidth="1"/>
    <col min="4876" max="4876" width="15.86328125" style="15" customWidth="1"/>
    <col min="4877" max="4877" width="12.3984375" style="15" customWidth="1"/>
    <col min="4878" max="4878" width="11.265625" style="15" customWidth="1"/>
    <col min="4879" max="5122" width="11.3984375" style="15"/>
    <col min="5123" max="5123" width="13.86328125" style="15" customWidth="1"/>
    <col min="5124" max="5124" width="19.265625" style="15" customWidth="1"/>
    <col min="5125" max="5125" width="26.73046875" style="15" customWidth="1"/>
    <col min="5126" max="5126" width="49.73046875" style="15" customWidth="1"/>
    <col min="5127" max="5127" width="22.1328125" style="15" customWidth="1"/>
    <col min="5128" max="5128" width="19.265625" style="15" customWidth="1"/>
    <col min="5129" max="5130" width="11.3984375" style="15"/>
    <col min="5131" max="5131" width="20.1328125" style="15" customWidth="1"/>
    <col min="5132" max="5132" width="15.86328125" style="15" customWidth="1"/>
    <col min="5133" max="5133" width="12.3984375" style="15" customWidth="1"/>
    <col min="5134" max="5134" width="11.265625" style="15" customWidth="1"/>
    <col min="5135" max="5378" width="11.3984375" style="15"/>
    <col min="5379" max="5379" width="13.86328125" style="15" customWidth="1"/>
    <col min="5380" max="5380" width="19.265625" style="15" customWidth="1"/>
    <col min="5381" max="5381" width="26.73046875" style="15" customWidth="1"/>
    <col min="5382" max="5382" width="49.73046875" style="15" customWidth="1"/>
    <col min="5383" max="5383" width="22.1328125" style="15" customWidth="1"/>
    <col min="5384" max="5384" width="19.265625" style="15" customWidth="1"/>
    <col min="5385" max="5386" width="11.3984375" style="15"/>
    <col min="5387" max="5387" width="20.1328125" style="15" customWidth="1"/>
    <col min="5388" max="5388" width="15.86328125" style="15" customWidth="1"/>
    <col min="5389" max="5389" width="12.3984375" style="15" customWidth="1"/>
    <col min="5390" max="5390" width="11.265625" style="15" customWidth="1"/>
    <col min="5391" max="5634" width="11.3984375" style="15"/>
    <col min="5635" max="5635" width="13.86328125" style="15" customWidth="1"/>
    <col min="5636" max="5636" width="19.265625" style="15" customWidth="1"/>
    <col min="5637" max="5637" width="26.73046875" style="15" customWidth="1"/>
    <col min="5638" max="5638" width="49.73046875" style="15" customWidth="1"/>
    <col min="5639" max="5639" width="22.1328125" style="15" customWidth="1"/>
    <col min="5640" max="5640" width="19.265625" style="15" customWidth="1"/>
    <col min="5641" max="5642" width="11.3984375" style="15"/>
    <col min="5643" max="5643" width="20.1328125" style="15" customWidth="1"/>
    <col min="5644" max="5644" width="15.86328125" style="15" customWidth="1"/>
    <col min="5645" max="5645" width="12.3984375" style="15" customWidth="1"/>
    <col min="5646" max="5646" width="11.265625" style="15" customWidth="1"/>
    <col min="5647" max="5890" width="11.3984375" style="15"/>
    <col min="5891" max="5891" width="13.86328125" style="15" customWidth="1"/>
    <col min="5892" max="5892" width="19.265625" style="15" customWidth="1"/>
    <col min="5893" max="5893" width="26.73046875" style="15" customWidth="1"/>
    <col min="5894" max="5894" width="49.73046875" style="15" customWidth="1"/>
    <col min="5895" max="5895" width="22.1328125" style="15" customWidth="1"/>
    <col min="5896" max="5896" width="19.265625" style="15" customWidth="1"/>
    <col min="5897" max="5898" width="11.3984375" style="15"/>
    <col min="5899" max="5899" width="20.1328125" style="15" customWidth="1"/>
    <col min="5900" max="5900" width="15.86328125" style="15" customWidth="1"/>
    <col min="5901" max="5901" width="12.3984375" style="15" customWidth="1"/>
    <col min="5902" max="5902" width="11.265625" style="15" customWidth="1"/>
    <col min="5903" max="6146" width="11.3984375" style="15"/>
    <col min="6147" max="6147" width="13.86328125" style="15" customWidth="1"/>
    <col min="6148" max="6148" width="19.265625" style="15" customWidth="1"/>
    <col min="6149" max="6149" width="26.73046875" style="15" customWidth="1"/>
    <col min="6150" max="6150" width="49.73046875" style="15" customWidth="1"/>
    <col min="6151" max="6151" width="22.1328125" style="15" customWidth="1"/>
    <col min="6152" max="6152" width="19.265625" style="15" customWidth="1"/>
    <col min="6153" max="6154" width="11.3984375" style="15"/>
    <col min="6155" max="6155" width="20.1328125" style="15" customWidth="1"/>
    <col min="6156" max="6156" width="15.86328125" style="15" customWidth="1"/>
    <col min="6157" max="6157" width="12.3984375" style="15" customWidth="1"/>
    <col min="6158" max="6158" width="11.265625" style="15" customWidth="1"/>
    <col min="6159" max="6402" width="11.3984375" style="15"/>
    <col min="6403" max="6403" width="13.86328125" style="15" customWidth="1"/>
    <col min="6404" max="6404" width="19.265625" style="15" customWidth="1"/>
    <col min="6405" max="6405" width="26.73046875" style="15" customWidth="1"/>
    <col min="6406" max="6406" width="49.73046875" style="15" customWidth="1"/>
    <col min="6407" max="6407" width="22.1328125" style="15" customWidth="1"/>
    <col min="6408" max="6408" width="19.265625" style="15" customWidth="1"/>
    <col min="6409" max="6410" width="11.3984375" style="15"/>
    <col min="6411" max="6411" width="20.1328125" style="15" customWidth="1"/>
    <col min="6412" max="6412" width="15.86328125" style="15" customWidth="1"/>
    <col min="6413" max="6413" width="12.3984375" style="15" customWidth="1"/>
    <col min="6414" max="6414" width="11.265625" style="15" customWidth="1"/>
    <col min="6415" max="6658" width="11.3984375" style="15"/>
    <col min="6659" max="6659" width="13.86328125" style="15" customWidth="1"/>
    <col min="6660" max="6660" width="19.265625" style="15" customWidth="1"/>
    <col min="6661" max="6661" width="26.73046875" style="15" customWidth="1"/>
    <col min="6662" max="6662" width="49.73046875" style="15" customWidth="1"/>
    <col min="6663" max="6663" width="22.1328125" style="15" customWidth="1"/>
    <col min="6664" max="6664" width="19.265625" style="15" customWidth="1"/>
    <col min="6665" max="6666" width="11.3984375" style="15"/>
    <col min="6667" max="6667" width="20.1328125" style="15" customWidth="1"/>
    <col min="6668" max="6668" width="15.86328125" style="15" customWidth="1"/>
    <col min="6669" max="6669" width="12.3984375" style="15" customWidth="1"/>
    <col min="6670" max="6670" width="11.265625" style="15" customWidth="1"/>
    <col min="6671" max="6914" width="11.3984375" style="15"/>
    <col min="6915" max="6915" width="13.86328125" style="15" customWidth="1"/>
    <col min="6916" max="6916" width="19.265625" style="15" customWidth="1"/>
    <col min="6917" max="6917" width="26.73046875" style="15" customWidth="1"/>
    <col min="6918" max="6918" width="49.73046875" style="15" customWidth="1"/>
    <col min="6919" max="6919" width="22.1328125" style="15" customWidth="1"/>
    <col min="6920" max="6920" width="19.265625" style="15" customWidth="1"/>
    <col min="6921" max="6922" width="11.3984375" style="15"/>
    <col min="6923" max="6923" width="20.1328125" style="15" customWidth="1"/>
    <col min="6924" max="6924" width="15.86328125" style="15" customWidth="1"/>
    <col min="6925" max="6925" width="12.3984375" style="15" customWidth="1"/>
    <col min="6926" max="6926" width="11.265625" style="15" customWidth="1"/>
    <col min="6927" max="7170" width="11.3984375" style="15"/>
    <col min="7171" max="7171" width="13.86328125" style="15" customWidth="1"/>
    <col min="7172" max="7172" width="19.265625" style="15" customWidth="1"/>
    <col min="7173" max="7173" width="26.73046875" style="15" customWidth="1"/>
    <col min="7174" max="7174" width="49.73046875" style="15" customWidth="1"/>
    <col min="7175" max="7175" width="22.1328125" style="15" customWidth="1"/>
    <col min="7176" max="7176" width="19.265625" style="15" customWidth="1"/>
    <col min="7177" max="7178" width="11.3984375" style="15"/>
    <col min="7179" max="7179" width="20.1328125" style="15" customWidth="1"/>
    <col min="7180" max="7180" width="15.86328125" style="15" customWidth="1"/>
    <col min="7181" max="7181" width="12.3984375" style="15" customWidth="1"/>
    <col min="7182" max="7182" width="11.265625" style="15" customWidth="1"/>
    <col min="7183" max="7426" width="11.3984375" style="15"/>
    <col min="7427" max="7427" width="13.86328125" style="15" customWidth="1"/>
    <col min="7428" max="7428" width="19.265625" style="15" customWidth="1"/>
    <col min="7429" max="7429" width="26.73046875" style="15" customWidth="1"/>
    <col min="7430" max="7430" width="49.73046875" style="15" customWidth="1"/>
    <col min="7431" max="7431" width="22.1328125" style="15" customWidth="1"/>
    <col min="7432" max="7432" width="19.265625" style="15" customWidth="1"/>
    <col min="7433" max="7434" width="11.3984375" style="15"/>
    <col min="7435" max="7435" width="20.1328125" style="15" customWidth="1"/>
    <col min="7436" max="7436" width="15.86328125" style="15" customWidth="1"/>
    <col min="7437" max="7437" width="12.3984375" style="15" customWidth="1"/>
    <col min="7438" max="7438" width="11.265625" style="15" customWidth="1"/>
    <col min="7439" max="7682" width="11.3984375" style="15"/>
    <col min="7683" max="7683" width="13.86328125" style="15" customWidth="1"/>
    <col min="7684" max="7684" width="19.265625" style="15" customWidth="1"/>
    <col min="7685" max="7685" width="26.73046875" style="15" customWidth="1"/>
    <col min="7686" max="7686" width="49.73046875" style="15" customWidth="1"/>
    <col min="7687" max="7687" width="22.1328125" style="15" customWidth="1"/>
    <col min="7688" max="7688" width="19.265625" style="15" customWidth="1"/>
    <col min="7689" max="7690" width="11.3984375" style="15"/>
    <col min="7691" max="7691" width="20.1328125" style="15" customWidth="1"/>
    <col min="7692" max="7692" width="15.86328125" style="15" customWidth="1"/>
    <col min="7693" max="7693" width="12.3984375" style="15" customWidth="1"/>
    <col min="7694" max="7694" width="11.265625" style="15" customWidth="1"/>
    <col min="7695" max="7938" width="11.3984375" style="15"/>
    <col min="7939" max="7939" width="13.86328125" style="15" customWidth="1"/>
    <col min="7940" max="7940" width="19.265625" style="15" customWidth="1"/>
    <col min="7941" max="7941" width="26.73046875" style="15" customWidth="1"/>
    <col min="7942" max="7942" width="49.73046875" style="15" customWidth="1"/>
    <col min="7943" max="7943" width="22.1328125" style="15" customWidth="1"/>
    <col min="7944" max="7944" width="19.265625" style="15" customWidth="1"/>
    <col min="7945" max="7946" width="11.3984375" style="15"/>
    <col min="7947" max="7947" width="20.1328125" style="15" customWidth="1"/>
    <col min="7948" max="7948" width="15.86328125" style="15" customWidth="1"/>
    <col min="7949" max="7949" width="12.3984375" style="15" customWidth="1"/>
    <col min="7950" max="7950" width="11.265625" style="15" customWidth="1"/>
    <col min="7951" max="8194" width="11.3984375" style="15"/>
    <col min="8195" max="8195" width="13.86328125" style="15" customWidth="1"/>
    <col min="8196" max="8196" width="19.265625" style="15" customWidth="1"/>
    <col min="8197" max="8197" width="26.73046875" style="15" customWidth="1"/>
    <col min="8198" max="8198" width="49.73046875" style="15" customWidth="1"/>
    <col min="8199" max="8199" width="22.1328125" style="15" customWidth="1"/>
    <col min="8200" max="8200" width="19.265625" style="15" customWidth="1"/>
    <col min="8201" max="8202" width="11.3984375" style="15"/>
    <col min="8203" max="8203" width="20.1328125" style="15" customWidth="1"/>
    <col min="8204" max="8204" width="15.86328125" style="15" customWidth="1"/>
    <col min="8205" max="8205" width="12.3984375" style="15" customWidth="1"/>
    <col min="8206" max="8206" width="11.265625" style="15" customWidth="1"/>
    <col min="8207" max="8450" width="11.3984375" style="15"/>
    <col min="8451" max="8451" width="13.86328125" style="15" customWidth="1"/>
    <col min="8452" max="8452" width="19.265625" style="15" customWidth="1"/>
    <col min="8453" max="8453" width="26.73046875" style="15" customWidth="1"/>
    <col min="8454" max="8454" width="49.73046875" style="15" customWidth="1"/>
    <col min="8455" max="8455" width="22.1328125" style="15" customWidth="1"/>
    <col min="8456" max="8456" width="19.265625" style="15" customWidth="1"/>
    <col min="8457" max="8458" width="11.3984375" style="15"/>
    <col min="8459" max="8459" width="20.1328125" style="15" customWidth="1"/>
    <col min="8460" max="8460" width="15.86328125" style="15" customWidth="1"/>
    <col min="8461" max="8461" width="12.3984375" style="15" customWidth="1"/>
    <col min="8462" max="8462" width="11.265625" style="15" customWidth="1"/>
    <col min="8463" max="8706" width="11.3984375" style="15"/>
    <col min="8707" max="8707" width="13.86328125" style="15" customWidth="1"/>
    <col min="8708" max="8708" width="19.265625" style="15" customWidth="1"/>
    <col min="8709" max="8709" width="26.73046875" style="15" customWidth="1"/>
    <col min="8710" max="8710" width="49.73046875" style="15" customWidth="1"/>
    <col min="8711" max="8711" width="22.1328125" style="15" customWidth="1"/>
    <col min="8712" max="8712" width="19.265625" style="15" customWidth="1"/>
    <col min="8713" max="8714" width="11.3984375" style="15"/>
    <col min="8715" max="8715" width="20.1328125" style="15" customWidth="1"/>
    <col min="8716" max="8716" width="15.86328125" style="15" customWidth="1"/>
    <col min="8717" max="8717" width="12.3984375" style="15" customWidth="1"/>
    <col min="8718" max="8718" width="11.265625" style="15" customWidth="1"/>
    <col min="8719" max="8962" width="11.3984375" style="15"/>
    <col min="8963" max="8963" width="13.86328125" style="15" customWidth="1"/>
    <col min="8964" max="8964" width="19.265625" style="15" customWidth="1"/>
    <col min="8965" max="8965" width="26.73046875" style="15" customWidth="1"/>
    <col min="8966" max="8966" width="49.73046875" style="15" customWidth="1"/>
    <col min="8967" max="8967" width="22.1328125" style="15" customWidth="1"/>
    <col min="8968" max="8968" width="19.265625" style="15" customWidth="1"/>
    <col min="8969" max="8970" width="11.3984375" style="15"/>
    <col min="8971" max="8971" width="20.1328125" style="15" customWidth="1"/>
    <col min="8972" max="8972" width="15.86328125" style="15" customWidth="1"/>
    <col min="8973" max="8973" width="12.3984375" style="15" customWidth="1"/>
    <col min="8974" max="8974" width="11.265625" style="15" customWidth="1"/>
    <col min="8975" max="9218" width="11.3984375" style="15"/>
    <col min="9219" max="9219" width="13.86328125" style="15" customWidth="1"/>
    <col min="9220" max="9220" width="19.265625" style="15" customWidth="1"/>
    <col min="9221" max="9221" width="26.73046875" style="15" customWidth="1"/>
    <col min="9222" max="9222" width="49.73046875" style="15" customWidth="1"/>
    <col min="9223" max="9223" width="22.1328125" style="15" customWidth="1"/>
    <col min="9224" max="9224" width="19.265625" style="15" customWidth="1"/>
    <col min="9225" max="9226" width="11.3984375" style="15"/>
    <col min="9227" max="9227" width="20.1328125" style="15" customWidth="1"/>
    <col min="9228" max="9228" width="15.86328125" style="15" customWidth="1"/>
    <col min="9229" max="9229" width="12.3984375" style="15" customWidth="1"/>
    <col min="9230" max="9230" width="11.265625" style="15" customWidth="1"/>
    <col min="9231" max="9474" width="11.3984375" style="15"/>
    <col min="9475" max="9475" width="13.86328125" style="15" customWidth="1"/>
    <col min="9476" max="9476" width="19.265625" style="15" customWidth="1"/>
    <col min="9477" max="9477" width="26.73046875" style="15" customWidth="1"/>
    <col min="9478" max="9478" width="49.73046875" style="15" customWidth="1"/>
    <col min="9479" max="9479" width="22.1328125" style="15" customWidth="1"/>
    <col min="9480" max="9480" width="19.265625" style="15" customWidth="1"/>
    <col min="9481" max="9482" width="11.3984375" style="15"/>
    <col min="9483" max="9483" width="20.1328125" style="15" customWidth="1"/>
    <col min="9484" max="9484" width="15.86328125" style="15" customWidth="1"/>
    <col min="9485" max="9485" width="12.3984375" style="15" customWidth="1"/>
    <col min="9486" max="9486" width="11.265625" style="15" customWidth="1"/>
    <col min="9487" max="9730" width="11.3984375" style="15"/>
    <col min="9731" max="9731" width="13.86328125" style="15" customWidth="1"/>
    <col min="9732" max="9732" width="19.265625" style="15" customWidth="1"/>
    <col min="9733" max="9733" width="26.73046875" style="15" customWidth="1"/>
    <col min="9734" max="9734" width="49.73046875" style="15" customWidth="1"/>
    <col min="9735" max="9735" width="22.1328125" style="15" customWidth="1"/>
    <col min="9736" max="9736" width="19.265625" style="15" customWidth="1"/>
    <col min="9737" max="9738" width="11.3984375" style="15"/>
    <col min="9739" max="9739" width="20.1328125" style="15" customWidth="1"/>
    <col min="9740" max="9740" width="15.86328125" style="15" customWidth="1"/>
    <col min="9741" max="9741" width="12.3984375" style="15" customWidth="1"/>
    <col min="9742" max="9742" width="11.265625" style="15" customWidth="1"/>
    <col min="9743" max="9986" width="11.3984375" style="15"/>
    <col min="9987" max="9987" width="13.86328125" style="15" customWidth="1"/>
    <col min="9988" max="9988" width="19.265625" style="15" customWidth="1"/>
    <col min="9989" max="9989" width="26.73046875" style="15" customWidth="1"/>
    <col min="9990" max="9990" width="49.73046875" style="15" customWidth="1"/>
    <col min="9991" max="9991" width="22.1328125" style="15" customWidth="1"/>
    <col min="9992" max="9992" width="19.265625" style="15" customWidth="1"/>
    <col min="9993" max="9994" width="11.3984375" style="15"/>
    <col min="9995" max="9995" width="20.1328125" style="15" customWidth="1"/>
    <col min="9996" max="9996" width="15.86328125" style="15" customWidth="1"/>
    <col min="9997" max="9997" width="12.3984375" style="15" customWidth="1"/>
    <col min="9998" max="9998" width="11.265625" style="15" customWidth="1"/>
    <col min="9999" max="10242" width="11.3984375" style="15"/>
    <col min="10243" max="10243" width="13.86328125" style="15" customWidth="1"/>
    <col min="10244" max="10244" width="19.265625" style="15" customWidth="1"/>
    <col min="10245" max="10245" width="26.73046875" style="15" customWidth="1"/>
    <col min="10246" max="10246" width="49.73046875" style="15" customWidth="1"/>
    <col min="10247" max="10247" width="22.1328125" style="15" customWidth="1"/>
    <col min="10248" max="10248" width="19.265625" style="15" customWidth="1"/>
    <col min="10249" max="10250" width="11.3984375" style="15"/>
    <col min="10251" max="10251" width="20.1328125" style="15" customWidth="1"/>
    <col min="10252" max="10252" width="15.86328125" style="15" customWidth="1"/>
    <col min="10253" max="10253" width="12.3984375" style="15" customWidth="1"/>
    <col min="10254" max="10254" width="11.265625" style="15" customWidth="1"/>
    <col min="10255" max="10498" width="11.3984375" style="15"/>
    <col min="10499" max="10499" width="13.86328125" style="15" customWidth="1"/>
    <col min="10500" max="10500" width="19.265625" style="15" customWidth="1"/>
    <col min="10501" max="10501" width="26.73046875" style="15" customWidth="1"/>
    <col min="10502" max="10502" width="49.73046875" style="15" customWidth="1"/>
    <col min="10503" max="10503" width="22.1328125" style="15" customWidth="1"/>
    <col min="10504" max="10504" width="19.265625" style="15" customWidth="1"/>
    <col min="10505" max="10506" width="11.3984375" style="15"/>
    <col min="10507" max="10507" width="20.1328125" style="15" customWidth="1"/>
    <col min="10508" max="10508" width="15.86328125" style="15" customWidth="1"/>
    <col min="10509" max="10509" width="12.3984375" style="15" customWidth="1"/>
    <col min="10510" max="10510" width="11.265625" style="15" customWidth="1"/>
    <col min="10511" max="10754" width="11.3984375" style="15"/>
    <col min="10755" max="10755" width="13.86328125" style="15" customWidth="1"/>
    <col min="10756" max="10756" width="19.265625" style="15" customWidth="1"/>
    <col min="10757" max="10757" width="26.73046875" style="15" customWidth="1"/>
    <col min="10758" max="10758" width="49.73046875" style="15" customWidth="1"/>
    <col min="10759" max="10759" width="22.1328125" style="15" customWidth="1"/>
    <col min="10760" max="10760" width="19.265625" style="15" customWidth="1"/>
    <col min="10761" max="10762" width="11.3984375" style="15"/>
    <col min="10763" max="10763" width="20.1328125" style="15" customWidth="1"/>
    <col min="10764" max="10764" width="15.86328125" style="15" customWidth="1"/>
    <col min="10765" max="10765" width="12.3984375" style="15" customWidth="1"/>
    <col min="10766" max="10766" width="11.265625" style="15" customWidth="1"/>
    <col min="10767" max="11010" width="11.3984375" style="15"/>
    <col min="11011" max="11011" width="13.86328125" style="15" customWidth="1"/>
    <col min="11012" max="11012" width="19.265625" style="15" customWidth="1"/>
    <col min="11013" max="11013" width="26.73046875" style="15" customWidth="1"/>
    <col min="11014" max="11014" width="49.73046875" style="15" customWidth="1"/>
    <col min="11015" max="11015" width="22.1328125" style="15" customWidth="1"/>
    <col min="11016" max="11016" width="19.265625" style="15" customWidth="1"/>
    <col min="11017" max="11018" width="11.3984375" style="15"/>
    <col min="11019" max="11019" width="20.1328125" style="15" customWidth="1"/>
    <col min="11020" max="11020" width="15.86328125" style="15" customWidth="1"/>
    <col min="11021" max="11021" width="12.3984375" style="15" customWidth="1"/>
    <col min="11022" max="11022" width="11.265625" style="15" customWidth="1"/>
    <col min="11023" max="11266" width="11.3984375" style="15"/>
    <col min="11267" max="11267" width="13.86328125" style="15" customWidth="1"/>
    <col min="11268" max="11268" width="19.265625" style="15" customWidth="1"/>
    <col min="11269" max="11269" width="26.73046875" style="15" customWidth="1"/>
    <col min="11270" max="11270" width="49.73046875" style="15" customWidth="1"/>
    <col min="11271" max="11271" width="22.1328125" style="15" customWidth="1"/>
    <col min="11272" max="11272" width="19.265625" style="15" customWidth="1"/>
    <col min="11273" max="11274" width="11.3984375" style="15"/>
    <col min="11275" max="11275" width="20.1328125" style="15" customWidth="1"/>
    <col min="11276" max="11276" width="15.86328125" style="15" customWidth="1"/>
    <col min="11277" max="11277" width="12.3984375" style="15" customWidth="1"/>
    <col min="11278" max="11278" width="11.265625" style="15" customWidth="1"/>
    <col min="11279" max="11522" width="11.3984375" style="15"/>
    <col min="11523" max="11523" width="13.86328125" style="15" customWidth="1"/>
    <col min="11524" max="11524" width="19.265625" style="15" customWidth="1"/>
    <col min="11525" max="11525" width="26.73046875" style="15" customWidth="1"/>
    <col min="11526" max="11526" width="49.73046875" style="15" customWidth="1"/>
    <col min="11527" max="11527" width="22.1328125" style="15" customWidth="1"/>
    <col min="11528" max="11528" width="19.265625" style="15" customWidth="1"/>
    <col min="11529" max="11530" width="11.3984375" style="15"/>
    <col min="11531" max="11531" width="20.1328125" style="15" customWidth="1"/>
    <col min="11532" max="11532" width="15.86328125" style="15" customWidth="1"/>
    <col min="11533" max="11533" width="12.3984375" style="15" customWidth="1"/>
    <col min="11534" max="11534" width="11.265625" style="15" customWidth="1"/>
    <col min="11535" max="11778" width="11.3984375" style="15"/>
    <col min="11779" max="11779" width="13.86328125" style="15" customWidth="1"/>
    <col min="11780" max="11780" width="19.265625" style="15" customWidth="1"/>
    <col min="11781" max="11781" width="26.73046875" style="15" customWidth="1"/>
    <col min="11782" max="11782" width="49.73046875" style="15" customWidth="1"/>
    <col min="11783" max="11783" width="22.1328125" style="15" customWidth="1"/>
    <col min="11784" max="11784" width="19.265625" style="15" customWidth="1"/>
    <col min="11785" max="11786" width="11.3984375" style="15"/>
    <col min="11787" max="11787" width="20.1328125" style="15" customWidth="1"/>
    <col min="11788" max="11788" width="15.86328125" style="15" customWidth="1"/>
    <col min="11789" max="11789" width="12.3984375" style="15" customWidth="1"/>
    <col min="11790" max="11790" width="11.265625" style="15" customWidth="1"/>
    <col min="11791" max="12034" width="11.3984375" style="15"/>
    <col min="12035" max="12035" width="13.86328125" style="15" customWidth="1"/>
    <col min="12036" max="12036" width="19.265625" style="15" customWidth="1"/>
    <col min="12037" max="12037" width="26.73046875" style="15" customWidth="1"/>
    <col min="12038" max="12038" width="49.73046875" style="15" customWidth="1"/>
    <col min="12039" max="12039" width="22.1328125" style="15" customWidth="1"/>
    <col min="12040" max="12040" width="19.265625" style="15" customWidth="1"/>
    <col min="12041" max="12042" width="11.3984375" style="15"/>
    <col min="12043" max="12043" width="20.1328125" style="15" customWidth="1"/>
    <col min="12044" max="12044" width="15.86328125" style="15" customWidth="1"/>
    <col min="12045" max="12045" width="12.3984375" style="15" customWidth="1"/>
    <col min="12046" max="12046" width="11.265625" style="15" customWidth="1"/>
    <col min="12047" max="12290" width="11.3984375" style="15"/>
    <col min="12291" max="12291" width="13.86328125" style="15" customWidth="1"/>
    <col min="12292" max="12292" width="19.265625" style="15" customWidth="1"/>
    <col min="12293" max="12293" width="26.73046875" style="15" customWidth="1"/>
    <col min="12294" max="12294" width="49.73046875" style="15" customWidth="1"/>
    <col min="12295" max="12295" width="22.1328125" style="15" customWidth="1"/>
    <col min="12296" max="12296" width="19.265625" style="15" customWidth="1"/>
    <col min="12297" max="12298" width="11.3984375" style="15"/>
    <col min="12299" max="12299" width="20.1328125" style="15" customWidth="1"/>
    <col min="12300" max="12300" width="15.86328125" style="15" customWidth="1"/>
    <col min="12301" max="12301" width="12.3984375" style="15" customWidth="1"/>
    <col min="12302" max="12302" width="11.265625" style="15" customWidth="1"/>
    <col min="12303" max="12546" width="11.3984375" style="15"/>
    <col min="12547" max="12547" width="13.86328125" style="15" customWidth="1"/>
    <col min="12548" max="12548" width="19.265625" style="15" customWidth="1"/>
    <col min="12549" max="12549" width="26.73046875" style="15" customWidth="1"/>
    <col min="12550" max="12550" width="49.73046875" style="15" customWidth="1"/>
    <col min="12551" max="12551" width="22.1328125" style="15" customWidth="1"/>
    <col min="12552" max="12552" width="19.265625" style="15" customWidth="1"/>
    <col min="12553" max="12554" width="11.3984375" style="15"/>
    <col min="12555" max="12555" width="20.1328125" style="15" customWidth="1"/>
    <col min="12556" max="12556" width="15.86328125" style="15" customWidth="1"/>
    <col min="12557" max="12557" width="12.3984375" style="15" customWidth="1"/>
    <col min="12558" max="12558" width="11.265625" style="15" customWidth="1"/>
    <col min="12559" max="12802" width="11.3984375" style="15"/>
    <col min="12803" max="12803" width="13.86328125" style="15" customWidth="1"/>
    <col min="12804" max="12804" width="19.265625" style="15" customWidth="1"/>
    <col min="12805" max="12805" width="26.73046875" style="15" customWidth="1"/>
    <col min="12806" max="12806" width="49.73046875" style="15" customWidth="1"/>
    <col min="12807" max="12807" width="22.1328125" style="15" customWidth="1"/>
    <col min="12808" max="12808" width="19.265625" style="15" customWidth="1"/>
    <col min="12809" max="12810" width="11.3984375" style="15"/>
    <col min="12811" max="12811" width="20.1328125" style="15" customWidth="1"/>
    <col min="12812" max="12812" width="15.86328125" style="15" customWidth="1"/>
    <col min="12813" max="12813" width="12.3984375" style="15" customWidth="1"/>
    <col min="12814" max="12814" width="11.265625" style="15" customWidth="1"/>
    <col min="12815" max="13058" width="11.3984375" style="15"/>
    <col min="13059" max="13059" width="13.86328125" style="15" customWidth="1"/>
    <col min="13060" max="13060" width="19.265625" style="15" customWidth="1"/>
    <col min="13061" max="13061" width="26.73046875" style="15" customWidth="1"/>
    <col min="13062" max="13062" width="49.73046875" style="15" customWidth="1"/>
    <col min="13063" max="13063" width="22.1328125" style="15" customWidth="1"/>
    <col min="13064" max="13064" width="19.265625" style="15" customWidth="1"/>
    <col min="13065" max="13066" width="11.3984375" style="15"/>
    <col min="13067" max="13067" width="20.1328125" style="15" customWidth="1"/>
    <col min="13068" max="13068" width="15.86328125" style="15" customWidth="1"/>
    <col min="13069" max="13069" width="12.3984375" style="15" customWidth="1"/>
    <col min="13070" max="13070" width="11.265625" style="15" customWidth="1"/>
    <col min="13071" max="13314" width="11.3984375" style="15"/>
    <col min="13315" max="13315" width="13.86328125" style="15" customWidth="1"/>
    <col min="13316" max="13316" width="19.265625" style="15" customWidth="1"/>
    <col min="13317" max="13317" width="26.73046875" style="15" customWidth="1"/>
    <col min="13318" max="13318" width="49.73046875" style="15" customWidth="1"/>
    <col min="13319" max="13319" width="22.1328125" style="15" customWidth="1"/>
    <col min="13320" max="13320" width="19.265625" style="15" customWidth="1"/>
    <col min="13321" max="13322" width="11.3984375" style="15"/>
    <col min="13323" max="13323" width="20.1328125" style="15" customWidth="1"/>
    <col min="13324" max="13324" width="15.86328125" style="15" customWidth="1"/>
    <col min="13325" max="13325" width="12.3984375" style="15" customWidth="1"/>
    <col min="13326" max="13326" width="11.265625" style="15" customWidth="1"/>
    <col min="13327" max="13570" width="11.3984375" style="15"/>
    <col min="13571" max="13571" width="13.86328125" style="15" customWidth="1"/>
    <col min="13572" max="13572" width="19.265625" style="15" customWidth="1"/>
    <col min="13573" max="13573" width="26.73046875" style="15" customWidth="1"/>
    <col min="13574" max="13574" width="49.73046875" style="15" customWidth="1"/>
    <col min="13575" max="13575" width="22.1328125" style="15" customWidth="1"/>
    <col min="13576" max="13576" width="19.265625" style="15" customWidth="1"/>
    <col min="13577" max="13578" width="11.3984375" style="15"/>
    <col min="13579" max="13579" width="20.1328125" style="15" customWidth="1"/>
    <col min="13580" max="13580" width="15.86328125" style="15" customWidth="1"/>
    <col min="13581" max="13581" width="12.3984375" style="15" customWidth="1"/>
    <col min="13582" max="13582" width="11.265625" style="15" customWidth="1"/>
    <col min="13583" max="13826" width="11.3984375" style="15"/>
    <col min="13827" max="13827" width="13.86328125" style="15" customWidth="1"/>
    <col min="13828" max="13828" width="19.265625" style="15" customWidth="1"/>
    <col min="13829" max="13829" width="26.73046875" style="15" customWidth="1"/>
    <col min="13830" max="13830" width="49.73046875" style="15" customWidth="1"/>
    <col min="13831" max="13831" width="22.1328125" style="15" customWidth="1"/>
    <col min="13832" max="13832" width="19.265625" style="15" customWidth="1"/>
    <col min="13833" max="13834" width="11.3984375" style="15"/>
    <col min="13835" max="13835" width="20.1328125" style="15" customWidth="1"/>
    <col min="13836" max="13836" width="15.86328125" style="15" customWidth="1"/>
    <col min="13837" max="13837" width="12.3984375" style="15" customWidth="1"/>
    <col min="13838" max="13838" width="11.265625" style="15" customWidth="1"/>
    <col min="13839" max="14082" width="11.3984375" style="15"/>
    <col min="14083" max="14083" width="13.86328125" style="15" customWidth="1"/>
    <col min="14084" max="14084" width="19.265625" style="15" customWidth="1"/>
    <col min="14085" max="14085" width="26.73046875" style="15" customWidth="1"/>
    <col min="14086" max="14086" width="49.73046875" style="15" customWidth="1"/>
    <col min="14087" max="14087" width="22.1328125" style="15" customWidth="1"/>
    <col min="14088" max="14088" width="19.265625" style="15" customWidth="1"/>
    <col min="14089" max="14090" width="11.3984375" style="15"/>
    <col min="14091" max="14091" width="20.1328125" style="15" customWidth="1"/>
    <col min="14092" max="14092" width="15.86328125" style="15" customWidth="1"/>
    <col min="14093" max="14093" width="12.3984375" style="15" customWidth="1"/>
    <col min="14094" max="14094" width="11.265625" style="15" customWidth="1"/>
    <col min="14095" max="14338" width="11.3984375" style="15"/>
    <col min="14339" max="14339" width="13.86328125" style="15" customWidth="1"/>
    <col min="14340" max="14340" width="19.265625" style="15" customWidth="1"/>
    <col min="14341" max="14341" width="26.73046875" style="15" customWidth="1"/>
    <col min="14342" max="14342" width="49.73046875" style="15" customWidth="1"/>
    <col min="14343" max="14343" width="22.1328125" style="15" customWidth="1"/>
    <col min="14344" max="14344" width="19.265625" style="15" customWidth="1"/>
    <col min="14345" max="14346" width="11.3984375" style="15"/>
    <col min="14347" max="14347" width="20.1328125" style="15" customWidth="1"/>
    <col min="14348" max="14348" width="15.86328125" style="15" customWidth="1"/>
    <col min="14349" max="14349" width="12.3984375" style="15" customWidth="1"/>
    <col min="14350" max="14350" width="11.265625" style="15" customWidth="1"/>
    <col min="14351" max="14594" width="11.3984375" style="15"/>
    <col min="14595" max="14595" width="13.86328125" style="15" customWidth="1"/>
    <col min="14596" max="14596" width="19.265625" style="15" customWidth="1"/>
    <col min="14597" max="14597" width="26.73046875" style="15" customWidth="1"/>
    <col min="14598" max="14598" width="49.73046875" style="15" customWidth="1"/>
    <col min="14599" max="14599" width="22.1328125" style="15" customWidth="1"/>
    <col min="14600" max="14600" width="19.265625" style="15" customWidth="1"/>
    <col min="14601" max="14602" width="11.3984375" style="15"/>
    <col min="14603" max="14603" width="20.1328125" style="15" customWidth="1"/>
    <col min="14604" max="14604" width="15.86328125" style="15" customWidth="1"/>
    <col min="14605" max="14605" width="12.3984375" style="15" customWidth="1"/>
    <col min="14606" max="14606" width="11.265625" style="15" customWidth="1"/>
    <col min="14607" max="14850" width="11.3984375" style="15"/>
    <col min="14851" max="14851" width="13.86328125" style="15" customWidth="1"/>
    <col min="14852" max="14852" width="19.265625" style="15" customWidth="1"/>
    <col min="14853" max="14853" width="26.73046875" style="15" customWidth="1"/>
    <col min="14854" max="14854" width="49.73046875" style="15" customWidth="1"/>
    <col min="14855" max="14855" width="22.1328125" style="15" customWidth="1"/>
    <col min="14856" max="14856" width="19.265625" style="15" customWidth="1"/>
    <col min="14857" max="14858" width="11.3984375" style="15"/>
    <col min="14859" max="14859" width="20.1328125" style="15" customWidth="1"/>
    <col min="14860" max="14860" width="15.86328125" style="15" customWidth="1"/>
    <col min="14861" max="14861" width="12.3984375" style="15" customWidth="1"/>
    <col min="14862" max="14862" width="11.265625" style="15" customWidth="1"/>
    <col min="14863" max="15106" width="11.3984375" style="15"/>
    <col min="15107" max="15107" width="13.86328125" style="15" customWidth="1"/>
    <col min="15108" max="15108" width="19.265625" style="15" customWidth="1"/>
    <col min="15109" max="15109" width="26.73046875" style="15" customWidth="1"/>
    <col min="15110" max="15110" width="49.73046875" style="15" customWidth="1"/>
    <col min="15111" max="15111" width="22.1328125" style="15" customWidth="1"/>
    <col min="15112" max="15112" width="19.265625" style="15" customWidth="1"/>
    <col min="15113" max="15114" width="11.3984375" style="15"/>
    <col min="15115" max="15115" width="20.1328125" style="15" customWidth="1"/>
    <col min="15116" max="15116" width="15.86328125" style="15" customWidth="1"/>
    <col min="15117" max="15117" width="12.3984375" style="15" customWidth="1"/>
    <col min="15118" max="15118" width="11.265625" style="15" customWidth="1"/>
    <col min="15119" max="15362" width="11.3984375" style="15"/>
    <col min="15363" max="15363" width="13.86328125" style="15" customWidth="1"/>
    <col min="15364" max="15364" width="19.265625" style="15" customWidth="1"/>
    <col min="15365" max="15365" width="26.73046875" style="15" customWidth="1"/>
    <col min="15366" max="15366" width="49.73046875" style="15" customWidth="1"/>
    <col min="15367" max="15367" width="22.1328125" style="15" customWidth="1"/>
    <col min="15368" max="15368" width="19.265625" style="15" customWidth="1"/>
    <col min="15369" max="15370" width="11.3984375" style="15"/>
    <col min="15371" max="15371" width="20.1328125" style="15" customWidth="1"/>
    <col min="15372" max="15372" width="15.86328125" style="15" customWidth="1"/>
    <col min="15373" max="15373" width="12.3984375" style="15" customWidth="1"/>
    <col min="15374" max="15374" width="11.265625" style="15" customWidth="1"/>
    <col min="15375" max="15618" width="11.3984375" style="15"/>
    <col min="15619" max="15619" width="13.86328125" style="15" customWidth="1"/>
    <col min="15620" max="15620" width="19.265625" style="15" customWidth="1"/>
    <col min="15621" max="15621" width="26.73046875" style="15" customWidth="1"/>
    <col min="15622" max="15622" width="49.73046875" style="15" customWidth="1"/>
    <col min="15623" max="15623" width="22.1328125" style="15" customWidth="1"/>
    <col min="15624" max="15624" width="19.265625" style="15" customWidth="1"/>
    <col min="15625" max="15626" width="11.3984375" style="15"/>
    <col min="15627" max="15627" width="20.1328125" style="15" customWidth="1"/>
    <col min="15628" max="15628" width="15.86328125" style="15" customWidth="1"/>
    <col min="15629" max="15629" width="12.3984375" style="15" customWidth="1"/>
    <col min="15630" max="15630" width="11.265625" style="15" customWidth="1"/>
    <col min="15631" max="15874" width="11.3984375" style="15"/>
    <col min="15875" max="15875" width="13.86328125" style="15" customWidth="1"/>
    <col min="15876" max="15876" width="19.265625" style="15" customWidth="1"/>
    <col min="15877" max="15877" width="26.73046875" style="15" customWidth="1"/>
    <col min="15878" max="15878" width="49.73046875" style="15" customWidth="1"/>
    <col min="15879" max="15879" width="22.1328125" style="15" customWidth="1"/>
    <col min="15880" max="15880" width="19.265625" style="15" customWidth="1"/>
    <col min="15881" max="15882" width="11.3984375" style="15"/>
    <col min="15883" max="15883" width="20.1328125" style="15" customWidth="1"/>
    <col min="15884" max="15884" width="15.86328125" style="15" customWidth="1"/>
    <col min="15885" max="15885" width="12.3984375" style="15" customWidth="1"/>
    <col min="15886" max="15886" width="11.265625" style="15" customWidth="1"/>
    <col min="15887" max="16130" width="11.3984375" style="15"/>
    <col min="16131" max="16131" width="13.86328125" style="15" customWidth="1"/>
    <col min="16132" max="16132" width="19.265625" style="15" customWidth="1"/>
    <col min="16133" max="16133" width="26.73046875" style="15" customWidth="1"/>
    <col min="16134" max="16134" width="49.73046875" style="15" customWidth="1"/>
    <col min="16135" max="16135" width="22.1328125" style="15" customWidth="1"/>
    <col min="16136" max="16136" width="19.265625" style="15" customWidth="1"/>
    <col min="16137" max="16138" width="11.3984375" style="15"/>
    <col min="16139" max="16139" width="20.1328125" style="15" customWidth="1"/>
    <col min="16140" max="16140" width="15.86328125" style="15" customWidth="1"/>
    <col min="16141" max="16141" width="12.3984375" style="15" customWidth="1"/>
    <col min="16142" max="16142" width="11.265625" style="15" customWidth="1"/>
    <col min="16143" max="16384" width="11.3984375" style="15"/>
  </cols>
  <sheetData>
    <row r="1" spans="1:9" x14ac:dyDescent="0.45">
      <c r="A1" s="96"/>
      <c r="B1" s="96"/>
      <c r="C1" s="96"/>
      <c r="D1" s="96"/>
      <c r="E1" s="96"/>
      <c r="F1" s="96"/>
      <c r="G1" s="96"/>
      <c r="H1" s="97"/>
    </row>
    <row r="2" spans="1:9" s="16" customFormat="1" ht="78.75" customHeight="1" x14ac:dyDescent="0.45">
      <c r="A2" s="97"/>
      <c r="B2" s="97"/>
      <c r="C2" s="97"/>
      <c r="D2" s="97"/>
      <c r="E2" s="97"/>
      <c r="F2" s="97"/>
      <c r="G2" s="97"/>
      <c r="H2" s="97"/>
      <c r="I2" s="18"/>
    </row>
    <row r="3" spans="1:9" x14ac:dyDescent="0.45">
      <c r="A3" s="96"/>
      <c r="B3" s="96"/>
      <c r="C3" s="96"/>
      <c r="D3" s="96"/>
      <c r="E3" s="96"/>
      <c r="F3" s="96"/>
      <c r="G3" s="96"/>
      <c r="H3" s="97"/>
    </row>
    <row r="4" spans="1:9" ht="29.65" x14ac:dyDescent="0.45">
      <c r="A4" s="96"/>
      <c r="B4" s="98" t="s">
        <v>153</v>
      </c>
      <c r="C4" s="99"/>
      <c r="D4" s="99"/>
      <c r="E4" s="100"/>
      <c r="F4" s="101"/>
      <c r="G4" s="102"/>
      <c r="H4" s="103"/>
    </row>
    <row r="5" spans="1:9" ht="30.75" customHeight="1" x14ac:dyDescent="0.45">
      <c r="A5" s="96"/>
      <c r="B5" s="104" t="s">
        <v>160</v>
      </c>
      <c r="C5" s="105"/>
      <c r="D5" s="105"/>
      <c r="E5" s="100"/>
      <c r="F5" s="101"/>
      <c r="G5" s="102"/>
      <c r="H5" s="103"/>
    </row>
    <row r="6" spans="1:9" ht="30.75" customHeight="1" x14ac:dyDescent="0.45">
      <c r="A6" s="96"/>
      <c r="B6" s="106"/>
      <c r="C6" s="96"/>
      <c r="D6" s="96"/>
      <c r="E6" s="107"/>
      <c r="F6" s="108"/>
      <c r="G6" s="109"/>
      <c r="H6" s="110"/>
    </row>
    <row r="7" spans="1:9" ht="30.75" customHeight="1" x14ac:dyDescent="0.45">
      <c r="A7" s="96"/>
      <c r="B7" s="106"/>
      <c r="C7" s="96"/>
      <c r="D7" s="96"/>
      <c r="E7" s="107"/>
      <c r="F7" s="108"/>
      <c r="G7" s="109"/>
      <c r="H7" s="110"/>
    </row>
    <row r="8" spans="1:9" ht="30.75" customHeight="1" x14ac:dyDescent="0.45">
      <c r="A8" s="96"/>
      <c r="B8" s="106"/>
      <c r="C8" s="96"/>
      <c r="D8" s="96"/>
      <c r="E8" s="107"/>
      <c r="F8" s="108"/>
      <c r="G8" s="109"/>
      <c r="H8" s="110"/>
    </row>
    <row r="9" spans="1:9" ht="30.75" customHeight="1" x14ac:dyDescent="0.45">
      <c r="A9" s="96"/>
      <c r="B9" s="106"/>
      <c r="C9" s="96"/>
      <c r="D9" s="96"/>
      <c r="E9" s="107"/>
      <c r="F9" s="108"/>
      <c r="G9" s="109"/>
      <c r="H9" s="110"/>
    </row>
    <row r="10" spans="1:9" ht="30.75" customHeight="1" x14ac:dyDescent="0.45">
      <c r="A10" s="96"/>
      <c r="B10" s="106"/>
      <c r="C10" s="96"/>
      <c r="D10" s="96"/>
      <c r="E10" s="107"/>
      <c r="F10" s="108"/>
      <c r="G10" s="109"/>
      <c r="H10" s="110"/>
    </row>
    <row r="11" spans="1:9" ht="30.75" customHeight="1" x14ac:dyDescent="0.45">
      <c r="A11" s="96"/>
      <c r="B11" s="106"/>
      <c r="C11" s="96"/>
      <c r="D11" s="96"/>
      <c r="E11" s="107"/>
      <c r="F11" s="108"/>
      <c r="G11" s="109"/>
      <c r="H11" s="110"/>
    </row>
    <row r="12" spans="1:9" ht="30.75" customHeight="1" x14ac:dyDescent="0.45">
      <c r="A12" s="96"/>
      <c r="B12" s="106"/>
      <c r="C12" s="96"/>
      <c r="D12" s="96"/>
      <c r="E12" s="107"/>
      <c r="F12" s="108"/>
      <c r="G12" s="109"/>
      <c r="H12" s="110"/>
    </row>
    <row r="13" spans="1:9" ht="19.899999999999999" customHeight="1" x14ac:dyDescent="0.45">
      <c r="A13" s="96"/>
      <c r="B13" s="109"/>
      <c r="C13" s="109"/>
      <c r="D13" s="109"/>
      <c r="E13" s="109"/>
      <c r="F13" s="109"/>
      <c r="G13" s="109"/>
      <c r="H13" s="110"/>
    </row>
    <row r="14" spans="1:9" ht="19.899999999999999" customHeight="1" thickBot="1" x14ac:dyDescent="0.5">
      <c r="A14" s="96"/>
      <c r="B14" s="109"/>
      <c r="C14" s="96"/>
      <c r="D14" s="109"/>
      <c r="E14" s="109"/>
      <c r="F14" s="109"/>
      <c r="G14" s="109"/>
      <c r="H14" s="110"/>
    </row>
    <row r="15" spans="1:9" ht="19.899999999999999" customHeight="1" thickBot="1" x14ac:dyDescent="0.5">
      <c r="A15" s="96"/>
      <c r="B15" s="109"/>
      <c r="C15" s="333" t="s">
        <v>0</v>
      </c>
      <c r="D15" s="109"/>
      <c r="E15" s="109"/>
      <c r="F15" s="109"/>
      <c r="G15" s="109"/>
      <c r="H15" s="110"/>
    </row>
    <row r="16" spans="1:9" ht="19.5" customHeight="1" thickBot="1" x14ac:dyDescent="0.5">
      <c r="A16" s="96"/>
      <c r="B16" s="96"/>
      <c r="C16" s="96"/>
      <c r="D16" s="96"/>
      <c r="E16" s="96"/>
      <c r="F16" s="96"/>
      <c r="G16" s="96"/>
      <c r="H16" s="97"/>
      <c r="I16" s="15"/>
    </row>
    <row r="17" spans="1:22" ht="19.899999999999999" customHeight="1" thickBot="1" x14ac:dyDescent="0.5">
      <c r="B17" s="341" t="s">
        <v>1</v>
      </c>
      <c r="C17" s="342"/>
      <c r="D17" s="342"/>
      <c r="E17" s="342"/>
      <c r="F17" s="342"/>
      <c r="G17" s="342"/>
      <c r="H17" s="343"/>
      <c r="I17" s="15"/>
    </row>
    <row r="18" spans="1:22" ht="19.899999999999999" customHeight="1" x14ac:dyDescent="0.45">
      <c r="H18" s="18"/>
      <c r="I18" s="15"/>
    </row>
    <row r="19" spans="1:22" s="21" customFormat="1" ht="20.100000000000001" customHeight="1" x14ac:dyDescent="0.45">
      <c r="E19" s="372" t="s">
        <v>125</v>
      </c>
      <c r="F19" s="372"/>
      <c r="G19" s="372"/>
      <c r="H19" s="362">
        <v>6000</v>
      </c>
      <c r="I19" s="15"/>
      <c r="J19" s="15"/>
      <c r="K19" s="15"/>
      <c r="L19" s="15"/>
      <c r="M19" s="15"/>
      <c r="N19" s="15"/>
      <c r="O19" s="15"/>
      <c r="P19" s="22"/>
      <c r="Q19" s="22"/>
      <c r="R19" s="22"/>
      <c r="S19" s="22"/>
      <c r="T19" s="22"/>
      <c r="U19" s="22"/>
      <c r="V19" s="22"/>
    </row>
    <row r="20" spans="1:22" s="21" customFormat="1" ht="20.100000000000001" customHeight="1" x14ac:dyDescent="0.45">
      <c r="E20" s="372" t="s">
        <v>2</v>
      </c>
      <c r="F20" s="372"/>
      <c r="G20" s="372"/>
      <c r="H20" s="363">
        <v>45</v>
      </c>
      <c r="I20" s="15"/>
      <c r="J20" s="15"/>
      <c r="K20" s="15"/>
      <c r="L20" s="15"/>
      <c r="M20" s="15"/>
      <c r="N20" s="15"/>
      <c r="O20" s="15"/>
      <c r="S20" s="22"/>
      <c r="T20" s="22"/>
      <c r="U20" s="22"/>
      <c r="V20" s="22"/>
    </row>
    <row r="21" spans="1:22" s="21" customFormat="1" ht="20.100000000000001" customHeight="1" x14ac:dyDescent="0.45">
      <c r="E21" s="372" t="s">
        <v>3</v>
      </c>
      <c r="F21" s="372"/>
      <c r="G21" s="372"/>
      <c r="H21" s="362">
        <v>6</v>
      </c>
      <c r="I21" s="15"/>
      <c r="J21" s="15"/>
      <c r="K21" s="15"/>
      <c r="L21" s="15"/>
      <c r="M21" s="15"/>
      <c r="N21" s="15"/>
      <c r="O21" s="15"/>
      <c r="S21" s="22"/>
      <c r="T21" s="22"/>
      <c r="U21" s="22"/>
      <c r="V21" s="22"/>
    </row>
    <row r="22" spans="1:22" s="21" customFormat="1" ht="20.100000000000001" customHeight="1" x14ac:dyDescent="0.45">
      <c r="E22" s="372" t="s">
        <v>126</v>
      </c>
      <c r="F22" s="372"/>
      <c r="G22" s="372"/>
      <c r="H22" s="364" t="s">
        <v>128</v>
      </c>
      <c r="I22" s="15"/>
      <c r="J22" s="15"/>
      <c r="K22" s="15"/>
      <c r="L22" s="15"/>
      <c r="M22" s="15"/>
      <c r="N22" s="15"/>
      <c r="O22" s="15"/>
      <c r="S22" s="22"/>
      <c r="T22" s="22"/>
      <c r="U22" s="22"/>
      <c r="V22" s="22"/>
    </row>
    <row r="23" spans="1:22" s="21" customFormat="1" ht="20.100000000000001" customHeight="1" x14ac:dyDescent="0.45">
      <c r="E23" s="372" t="s">
        <v>4</v>
      </c>
      <c r="F23" s="372"/>
      <c r="G23" s="372"/>
      <c r="H23" s="365">
        <v>2.5</v>
      </c>
      <c r="I23" s="15"/>
      <c r="J23" s="15"/>
      <c r="K23" s="15"/>
      <c r="L23" s="15"/>
      <c r="M23" s="15"/>
      <c r="N23" s="15"/>
      <c r="O23" s="15"/>
      <c r="S23" s="22"/>
      <c r="T23" s="22"/>
      <c r="U23" s="22"/>
      <c r="V23" s="22"/>
    </row>
    <row r="24" spans="1:22" s="21" customFormat="1" ht="20.100000000000001" customHeight="1" x14ac:dyDescent="0.45">
      <c r="E24" s="372" t="s">
        <v>5</v>
      </c>
      <c r="F24" s="372"/>
      <c r="G24" s="372"/>
      <c r="H24" s="366">
        <v>0.68</v>
      </c>
      <c r="I24" s="15"/>
      <c r="J24" s="15"/>
      <c r="K24" s="15"/>
      <c r="L24" s="15"/>
      <c r="M24" s="15"/>
      <c r="N24" s="15"/>
      <c r="O24" s="15"/>
      <c r="S24" s="22"/>
      <c r="T24" s="22"/>
      <c r="U24" s="22"/>
      <c r="V24" s="22"/>
    </row>
    <row r="25" spans="1:22" s="21" customFormat="1" ht="20.100000000000001" customHeight="1" x14ac:dyDescent="0.45">
      <c r="A25" s="111"/>
      <c r="B25" s="111"/>
      <c r="C25" s="111"/>
      <c r="D25" s="111"/>
      <c r="E25" s="375" t="s">
        <v>6</v>
      </c>
      <c r="F25" s="375"/>
      <c r="G25" s="375"/>
      <c r="H25" s="112">
        <f>H23*H24</f>
        <v>1.7000000000000002</v>
      </c>
      <c r="I25" s="15"/>
      <c r="J25" s="15"/>
      <c r="K25" s="15"/>
      <c r="L25" s="15"/>
      <c r="M25" s="15"/>
      <c r="N25" s="15"/>
      <c r="O25" s="15"/>
      <c r="S25" s="22"/>
      <c r="T25" s="22"/>
      <c r="U25" s="22"/>
      <c r="V25" s="22"/>
    </row>
    <row r="26" spans="1:22" s="21" customFormat="1" ht="20.100000000000001" customHeight="1" x14ac:dyDescent="0.45">
      <c r="A26" s="111"/>
      <c r="B26" s="111"/>
      <c r="C26" s="111"/>
      <c r="D26" s="111"/>
      <c r="E26" s="376" t="s">
        <v>121</v>
      </c>
      <c r="F26" s="376"/>
      <c r="G26" s="376"/>
      <c r="H26" s="113">
        <f>H19*0.002/(365/H20)</f>
        <v>1.4794520547945207</v>
      </c>
      <c r="I26" s="295"/>
      <c r="J26" s="15"/>
      <c r="K26" s="15"/>
      <c r="L26" s="15"/>
      <c r="M26" s="15"/>
      <c r="N26" s="15"/>
      <c r="O26" s="15"/>
      <c r="S26" s="22"/>
      <c r="T26" s="22"/>
      <c r="U26" s="22"/>
      <c r="V26" s="22"/>
    </row>
    <row r="27" spans="1:22" ht="19.899999999999999" customHeight="1" x14ac:dyDescent="0.45">
      <c r="A27" s="96"/>
      <c r="B27" s="96"/>
      <c r="C27" s="96"/>
      <c r="D27" s="96"/>
      <c r="E27" s="375" t="s">
        <v>147</v>
      </c>
      <c r="F27" s="375"/>
      <c r="G27" s="375"/>
      <c r="H27" s="294">
        <f>H26/2</f>
        <v>0.73972602739726034</v>
      </c>
      <c r="I27" s="295"/>
      <c r="S27" s="23"/>
      <c r="T27" s="23"/>
      <c r="U27" s="23"/>
      <c r="V27" s="23"/>
    </row>
    <row r="28" spans="1:22" ht="19.899999999999999" customHeight="1" thickBot="1" x14ac:dyDescent="0.5">
      <c r="A28" s="96"/>
      <c r="B28" s="96"/>
      <c r="C28" s="109"/>
      <c r="D28" s="109"/>
      <c r="E28" s="109"/>
      <c r="F28" s="109"/>
      <c r="G28" s="109"/>
      <c r="H28" s="114"/>
      <c r="I28" s="15"/>
      <c r="S28" s="23"/>
      <c r="T28" s="23"/>
      <c r="U28" s="23"/>
      <c r="V28" s="23"/>
    </row>
    <row r="29" spans="1:22" ht="19.899999999999999" customHeight="1" thickBot="1" x14ac:dyDescent="0.5">
      <c r="A29" s="96"/>
      <c r="B29" s="340" t="s">
        <v>152</v>
      </c>
      <c r="C29" s="327"/>
      <c r="D29" s="328"/>
      <c r="E29" s="328"/>
      <c r="F29" s="328"/>
      <c r="G29" s="328"/>
      <c r="H29" s="329"/>
      <c r="I29" s="15"/>
    </row>
    <row r="30" spans="1:22" ht="19.899999999999999" customHeight="1" x14ac:dyDescent="0.45">
      <c r="A30" s="96"/>
      <c r="B30" s="96"/>
      <c r="C30" s="96"/>
      <c r="D30" s="96"/>
      <c r="E30" s="96"/>
      <c r="F30" s="96"/>
      <c r="G30" s="96"/>
      <c r="H30" s="115"/>
      <c r="I30" s="15"/>
    </row>
    <row r="31" spans="1:22" s="21" customFormat="1" ht="19.899999999999999" customHeight="1" x14ac:dyDescent="0.45">
      <c r="A31" s="111"/>
      <c r="B31" s="111"/>
      <c r="C31" s="116" t="s">
        <v>8</v>
      </c>
      <c r="D31" s="117" t="s">
        <v>9</v>
      </c>
      <c r="E31" s="283" t="s">
        <v>146</v>
      </c>
      <c r="F31" s="119" t="s">
        <v>10</v>
      </c>
      <c r="G31" s="120" t="s">
        <v>11</v>
      </c>
      <c r="H31" s="118" t="s">
        <v>12</v>
      </c>
      <c r="I31" s="15"/>
      <c r="J31" s="15"/>
      <c r="K31" s="15"/>
      <c r="L31" s="15"/>
      <c r="M31" s="15"/>
      <c r="N31" s="15"/>
      <c r="O31" s="15"/>
    </row>
    <row r="32" spans="1:22" s="24" customFormat="1" ht="19.899999999999999" customHeight="1" x14ac:dyDescent="0.45">
      <c r="B32" s="25"/>
      <c r="C32" s="26" t="s">
        <v>137</v>
      </c>
      <c r="D32" s="377">
        <f>H19/H21</f>
        <v>1000</v>
      </c>
      <c r="E32" s="367">
        <v>10</v>
      </c>
      <c r="F32" s="270">
        <f>(D32/E32)*1.25</f>
        <v>125</v>
      </c>
      <c r="G32" s="121">
        <v>700</v>
      </c>
      <c r="H32" s="62">
        <f>F32*G32</f>
        <v>87500</v>
      </c>
      <c r="I32" s="15"/>
      <c r="J32" s="15"/>
      <c r="K32" s="15"/>
      <c r="L32" s="15"/>
      <c r="M32" s="15"/>
      <c r="N32" s="15"/>
      <c r="O32" s="15"/>
    </row>
    <row r="33" spans="2:15" s="24" customFormat="1" ht="19.899999999999999" customHeight="1" x14ac:dyDescent="0.45">
      <c r="B33" s="25"/>
      <c r="C33" s="26" t="s">
        <v>138</v>
      </c>
      <c r="D33" s="378"/>
      <c r="E33" s="368">
        <v>2</v>
      </c>
      <c r="F33" s="270">
        <f>D32*E33</f>
        <v>2000</v>
      </c>
      <c r="G33" s="122">
        <v>0.5</v>
      </c>
      <c r="H33" s="62">
        <f>F33*G33</f>
        <v>1000</v>
      </c>
      <c r="I33" s="15"/>
      <c r="J33" s="15"/>
      <c r="K33" s="15"/>
      <c r="L33" s="15"/>
      <c r="M33" s="15"/>
      <c r="N33" s="15"/>
      <c r="O33" s="15"/>
    </row>
    <row r="34" spans="2:15" s="24" customFormat="1" ht="19.5" customHeight="1" x14ac:dyDescent="0.45">
      <c r="C34" s="26" t="s">
        <v>13</v>
      </c>
      <c r="D34" s="379"/>
      <c r="E34" s="27"/>
      <c r="F34" s="296"/>
      <c r="G34" s="121">
        <v>425</v>
      </c>
      <c r="H34" s="62">
        <f>F32*G34</f>
        <v>53125</v>
      </c>
      <c r="I34" s="295"/>
      <c r="J34" s="15"/>
      <c r="K34" s="15"/>
      <c r="L34" s="15"/>
      <c r="M34" s="15"/>
      <c r="N34" s="15"/>
      <c r="O34" s="15"/>
    </row>
    <row r="35" spans="2:15" s="21" customFormat="1" ht="19.899999999999999" customHeight="1" x14ac:dyDescent="0.45">
      <c r="G35" s="94" t="s">
        <v>14</v>
      </c>
      <c r="H35" s="95">
        <f>SUM(H32:H34)</f>
        <v>141625</v>
      </c>
      <c r="I35" s="15"/>
      <c r="J35" s="15"/>
      <c r="K35" s="15"/>
      <c r="L35" s="15"/>
      <c r="M35" s="15"/>
      <c r="N35" s="15"/>
      <c r="O35" s="15"/>
    </row>
    <row r="36" spans="2:15" ht="19.899999999999999" customHeight="1" x14ac:dyDescent="0.45">
      <c r="B36" s="19"/>
      <c r="C36" s="28"/>
      <c r="D36" s="28"/>
      <c r="I36" s="15"/>
    </row>
    <row r="37" spans="2:15" ht="19.899999999999999" customHeight="1" thickBot="1" x14ac:dyDescent="0.5">
      <c r="B37" s="19"/>
      <c r="C37" s="19"/>
      <c r="D37" s="19"/>
      <c r="E37" s="19"/>
      <c r="F37" s="19"/>
      <c r="G37" s="19"/>
      <c r="H37" s="20"/>
      <c r="I37" s="15"/>
    </row>
    <row r="38" spans="2:15" ht="19.899999999999999" customHeight="1" thickBot="1" x14ac:dyDescent="0.5">
      <c r="B38" s="63" t="s">
        <v>15</v>
      </c>
      <c r="C38" s="330"/>
      <c r="D38" s="331"/>
      <c r="E38" s="331"/>
      <c r="F38" s="331"/>
      <c r="G38" s="331"/>
      <c r="H38" s="332"/>
      <c r="I38" s="15"/>
    </row>
    <row r="39" spans="2:15" ht="19.899999999999999" customHeight="1" thickBot="1" x14ac:dyDescent="0.5">
      <c r="B39" s="19"/>
      <c r="C39" s="19"/>
      <c r="D39" s="19"/>
      <c r="E39" s="19"/>
      <c r="F39" s="19"/>
      <c r="G39" s="29"/>
      <c r="H39" s="30"/>
      <c r="I39" s="15"/>
    </row>
    <row r="40" spans="2:15" s="21" customFormat="1" ht="19.899999999999999" customHeight="1" thickBot="1" x14ac:dyDescent="0.5">
      <c r="B40" s="63" t="s">
        <v>16</v>
      </c>
      <c r="C40" s="64"/>
      <c r="D40" s="64"/>
      <c r="E40" s="64"/>
      <c r="F40" s="65"/>
      <c r="G40" s="66" t="s">
        <v>17</v>
      </c>
      <c r="H40" s="69" t="s">
        <v>123</v>
      </c>
      <c r="I40" s="15"/>
      <c r="J40" s="15"/>
      <c r="K40" s="15"/>
      <c r="L40" s="15"/>
      <c r="M40" s="15"/>
      <c r="N40" s="15"/>
      <c r="O40" s="15"/>
    </row>
    <row r="41" spans="2:15" s="21" customFormat="1" ht="19.899999999999999" customHeight="1" x14ac:dyDescent="0.45">
      <c r="B41" s="380" t="s">
        <v>18</v>
      </c>
      <c r="C41" s="380"/>
      <c r="D41" s="380"/>
      <c r="E41" s="380"/>
      <c r="F41" s="380"/>
      <c r="G41" s="380"/>
      <c r="H41" s="380"/>
      <c r="I41" s="15"/>
      <c r="J41" s="15"/>
      <c r="K41" s="15"/>
      <c r="L41" s="15"/>
      <c r="M41" s="15"/>
      <c r="N41" s="15"/>
      <c r="O41" s="15"/>
    </row>
    <row r="42" spans="2:15" s="24" customFormat="1" ht="19.899999999999999" customHeight="1" x14ac:dyDescent="0.45">
      <c r="B42" s="25"/>
      <c r="C42" s="31" t="s">
        <v>19</v>
      </c>
      <c r="D42" s="32"/>
      <c r="E42" s="33"/>
      <c r="F42" s="123">
        <v>30</v>
      </c>
      <c r="G42" s="68">
        <f>H32/F42</f>
        <v>2916.6666666666665</v>
      </c>
      <c r="H42" s="67">
        <f>G42/$H$19</f>
        <v>0.4861111111111111</v>
      </c>
      <c r="I42" s="15"/>
      <c r="J42" s="15"/>
      <c r="K42" s="15"/>
      <c r="L42" s="15"/>
      <c r="M42" s="15"/>
      <c r="N42" s="15"/>
      <c r="O42" s="15"/>
    </row>
    <row r="43" spans="2:15" s="24" customFormat="1" ht="19.899999999999999" customHeight="1" x14ac:dyDescent="0.45">
      <c r="B43" s="25"/>
      <c r="C43" s="31" t="s">
        <v>20</v>
      </c>
      <c r="D43" s="32"/>
      <c r="E43" s="33"/>
      <c r="F43" s="124">
        <v>15</v>
      </c>
      <c r="G43" s="68">
        <f>(H34+H33)/F43</f>
        <v>3608.3333333333335</v>
      </c>
      <c r="H43" s="67">
        <f>G43/$H$19</f>
        <v>0.60138888888888886</v>
      </c>
      <c r="I43" s="15"/>
      <c r="J43" s="15"/>
      <c r="K43" s="15"/>
      <c r="L43" s="15"/>
      <c r="M43" s="15"/>
      <c r="N43" s="15"/>
      <c r="O43" s="15"/>
    </row>
    <row r="44" spans="2:15" s="24" customFormat="1" ht="19.899999999999999" customHeight="1" x14ac:dyDescent="0.45">
      <c r="B44" s="25"/>
      <c r="C44" s="31" t="s">
        <v>21</v>
      </c>
      <c r="D44" s="32"/>
      <c r="E44" s="33"/>
      <c r="F44" s="125">
        <v>1.4999999999999999E-2</v>
      </c>
      <c r="G44" s="68">
        <f>F44*H35</f>
        <v>2124.375</v>
      </c>
      <c r="H44" s="67">
        <f>G44/$H$19</f>
        <v>0.3540625</v>
      </c>
      <c r="I44" s="15"/>
      <c r="J44" s="15"/>
      <c r="K44" s="15"/>
      <c r="L44" s="15"/>
      <c r="M44" s="15"/>
      <c r="N44" s="15"/>
      <c r="O44" s="15"/>
    </row>
    <row r="45" spans="2:15" s="21" customFormat="1" ht="19.899999999999999" customHeight="1" x14ac:dyDescent="0.45">
      <c r="B45" s="34"/>
      <c r="C45" s="381" t="s">
        <v>22</v>
      </c>
      <c r="D45" s="381"/>
      <c r="E45" s="382"/>
      <c r="F45" s="382"/>
      <c r="G45" s="93">
        <f>SUM(G42:G44)</f>
        <v>8649.375</v>
      </c>
      <c r="H45" s="92">
        <f>SUM(H42:H44)</f>
        <v>1.4415624999999999</v>
      </c>
      <c r="I45" s="15"/>
      <c r="J45" s="15"/>
      <c r="K45" s="15"/>
      <c r="L45" s="15"/>
      <c r="M45" s="15"/>
      <c r="N45" s="15"/>
      <c r="O45" s="15"/>
    </row>
    <row r="46" spans="2:15" s="21" customFormat="1" ht="19.899999999999999" customHeight="1" x14ac:dyDescent="0.45">
      <c r="B46" s="383"/>
      <c r="C46" s="383"/>
      <c r="D46" s="383"/>
      <c r="E46" s="383"/>
      <c r="F46" s="383"/>
      <c r="G46" s="383"/>
      <c r="H46" s="384"/>
      <c r="I46" s="15"/>
      <c r="J46" s="15"/>
      <c r="K46" s="15"/>
      <c r="L46" s="15"/>
      <c r="M46" s="15"/>
      <c r="N46" s="15"/>
      <c r="O46" s="15"/>
    </row>
    <row r="47" spans="2:15" s="21" customFormat="1" ht="19.899999999999999" customHeight="1" x14ac:dyDescent="0.45">
      <c r="B47" s="385" t="s">
        <v>23</v>
      </c>
      <c r="C47" s="385"/>
      <c r="D47" s="385"/>
      <c r="E47" s="385"/>
      <c r="F47" s="385"/>
      <c r="G47" s="385"/>
      <c r="H47" s="385"/>
      <c r="I47" s="15"/>
      <c r="J47" s="15"/>
      <c r="K47" s="15"/>
      <c r="L47" s="15"/>
      <c r="M47" s="15"/>
      <c r="N47" s="15"/>
      <c r="O47" s="15"/>
    </row>
    <row r="48" spans="2:15" s="21" customFormat="1" ht="19.899999999999999" customHeight="1" x14ac:dyDescent="0.45">
      <c r="B48" s="34"/>
      <c r="C48" s="355" t="s">
        <v>169</v>
      </c>
      <c r="D48" s="36"/>
      <c r="E48" s="36"/>
      <c r="F48" s="271">
        <v>2E-3</v>
      </c>
      <c r="G48" s="68">
        <f>$H$35*F48</f>
        <v>283.25</v>
      </c>
      <c r="H48" s="67">
        <f>G48/$H$19</f>
        <v>4.7208333333333331E-2</v>
      </c>
      <c r="I48" s="15"/>
      <c r="J48" s="15"/>
      <c r="K48" s="15"/>
      <c r="L48" s="15"/>
      <c r="M48" s="15"/>
      <c r="N48" s="15"/>
      <c r="O48" s="15"/>
    </row>
    <row r="49" spans="2:15" s="21" customFormat="1" ht="19.899999999999999" customHeight="1" x14ac:dyDescent="0.45">
      <c r="B49" s="34"/>
      <c r="C49" s="35" t="s">
        <v>24</v>
      </c>
      <c r="D49" s="36"/>
      <c r="E49" s="36"/>
      <c r="F49" s="272">
        <v>70</v>
      </c>
      <c r="G49" s="68">
        <f>F49*$H$26</f>
        <v>103.56164383561645</v>
      </c>
      <c r="H49" s="67">
        <f>G49/$H$19</f>
        <v>1.7260273972602741E-2</v>
      </c>
      <c r="I49" s="15"/>
      <c r="J49" s="15"/>
      <c r="K49" s="15"/>
      <c r="L49" s="15"/>
      <c r="M49" s="15"/>
      <c r="N49" s="15"/>
      <c r="O49" s="15"/>
    </row>
    <row r="50" spans="2:15" s="21" customFormat="1" ht="19.899999999999999" customHeight="1" x14ac:dyDescent="0.45">
      <c r="B50" s="34"/>
      <c r="C50" s="35" t="s">
        <v>25</v>
      </c>
      <c r="D50" s="36"/>
      <c r="E50" s="36"/>
      <c r="F50" s="273">
        <v>2E-3</v>
      </c>
      <c r="G50" s="68">
        <f>F50*(H32+H33)</f>
        <v>177</v>
      </c>
      <c r="H50" s="67">
        <f>G50/$H$19</f>
        <v>2.9499999999999998E-2</v>
      </c>
      <c r="I50" s="15"/>
      <c r="J50" s="15"/>
      <c r="K50" s="15"/>
      <c r="L50" s="15"/>
      <c r="M50" s="15"/>
      <c r="N50" s="15"/>
      <c r="O50" s="15"/>
    </row>
    <row r="51" spans="2:15" s="21" customFormat="1" ht="19.899999999999999" customHeight="1" x14ac:dyDescent="0.45">
      <c r="B51" s="34"/>
      <c r="C51" s="381" t="s">
        <v>22</v>
      </c>
      <c r="D51" s="381"/>
      <c r="E51" s="382"/>
      <c r="F51" s="382"/>
      <c r="G51" s="91">
        <f>SUM(G48:G50)</f>
        <v>563.81164383561645</v>
      </c>
      <c r="H51" s="92">
        <f>SUM(H48:H50)</f>
        <v>9.3968607305936064E-2</v>
      </c>
      <c r="I51" s="15"/>
      <c r="J51" s="15"/>
      <c r="K51" s="15"/>
      <c r="L51" s="15"/>
      <c r="M51" s="15"/>
      <c r="N51" s="15"/>
      <c r="O51" s="15"/>
    </row>
    <row r="52" spans="2:15" s="21" customFormat="1" ht="19.899999999999999" customHeight="1" x14ac:dyDescent="0.45">
      <c r="B52" s="34"/>
      <c r="C52" s="385" t="s">
        <v>26</v>
      </c>
      <c r="D52" s="385"/>
      <c r="E52" s="385"/>
      <c r="F52" s="385"/>
      <c r="G52" s="89">
        <f>G45+G51</f>
        <v>9213.1866438356155</v>
      </c>
      <c r="H52" s="90">
        <f>H45+H51</f>
        <v>1.5355311073059359</v>
      </c>
      <c r="I52" s="15"/>
      <c r="J52" s="15"/>
      <c r="K52" s="15"/>
      <c r="L52" s="15"/>
      <c r="M52" s="15"/>
      <c r="N52" s="15"/>
      <c r="O52" s="15"/>
    </row>
    <row r="53" spans="2:15" s="21" customFormat="1" ht="19.899999999999999" customHeight="1" x14ac:dyDescent="0.45">
      <c r="B53" s="34"/>
      <c r="C53" s="34"/>
      <c r="D53" s="34"/>
      <c r="E53" s="34"/>
      <c r="F53" s="37"/>
      <c r="G53" s="38"/>
      <c r="H53" s="38"/>
      <c r="I53" s="15"/>
      <c r="J53" s="15"/>
      <c r="K53" s="15"/>
      <c r="L53" s="15"/>
      <c r="M53" s="15"/>
      <c r="N53" s="15"/>
      <c r="O53" s="15"/>
    </row>
    <row r="54" spans="2:15" s="21" customFormat="1" ht="19.899999999999999" customHeight="1" thickBot="1" x14ac:dyDescent="0.5">
      <c r="B54" s="39"/>
      <c r="C54" s="40"/>
      <c r="D54" s="40"/>
      <c r="E54" s="40"/>
      <c r="F54" s="40"/>
      <c r="G54" s="40"/>
      <c r="H54" s="37"/>
      <c r="I54" s="15"/>
      <c r="J54" s="15"/>
      <c r="K54" s="15"/>
      <c r="L54" s="15"/>
      <c r="M54" s="15"/>
      <c r="N54" s="15"/>
      <c r="O54" s="15"/>
    </row>
    <row r="55" spans="2:15" s="21" customFormat="1" ht="19.899999999999999" customHeight="1" thickBot="1" x14ac:dyDescent="0.5">
      <c r="B55" s="63" t="s">
        <v>27</v>
      </c>
      <c r="C55" s="63"/>
      <c r="D55" s="64"/>
      <c r="E55" s="274"/>
      <c r="F55" s="65"/>
      <c r="G55" s="69" t="s">
        <v>17</v>
      </c>
      <c r="H55" s="70" t="s">
        <v>123</v>
      </c>
      <c r="I55" s="15"/>
      <c r="J55" s="15"/>
      <c r="K55" s="15"/>
      <c r="L55" s="15"/>
      <c r="M55" s="15"/>
      <c r="N55" s="15"/>
      <c r="O55" s="15"/>
    </row>
    <row r="56" spans="2:15" s="21" customFormat="1" ht="20.100000000000001" customHeight="1" x14ac:dyDescent="0.45">
      <c r="B56" s="34"/>
      <c r="C56" s="35" t="s">
        <v>129</v>
      </c>
      <c r="D56" s="36"/>
      <c r="E56" s="36"/>
      <c r="F56" s="127">
        <v>1.2</v>
      </c>
      <c r="G56" s="73">
        <f>F56*$H$19</f>
        <v>7200</v>
      </c>
      <c r="H56" s="72">
        <f>G56/$H$19</f>
        <v>1.2</v>
      </c>
      <c r="I56" s="15"/>
      <c r="J56" s="15"/>
      <c r="K56" s="15"/>
      <c r="L56" s="15"/>
      <c r="M56" s="15"/>
      <c r="N56" s="15"/>
      <c r="O56" s="15"/>
    </row>
    <row r="57" spans="2:15" s="21" customFormat="1" ht="20.100000000000001" customHeight="1" x14ac:dyDescent="0.45">
      <c r="B57" s="34"/>
      <c r="C57" s="35" t="s">
        <v>127</v>
      </c>
      <c r="D57" s="36"/>
      <c r="E57" s="280">
        <v>1</v>
      </c>
      <c r="F57" s="276">
        <v>0.55000000000000004</v>
      </c>
      <c r="G57" s="73">
        <f>F57*$H$19*E57</f>
        <v>3300.0000000000005</v>
      </c>
      <c r="H57" s="72">
        <f t="shared" ref="H57:H67" si="0">G57/$H$19</f>
        <v>0.55000000000000004</v>
      </c>
      <c r="I57" s="15"/>
      <c r="J57" s="15"/>
      <c r="K57" s="15"/>
      <c r="L57" s="15"/>
      <c r="M57" s="15"/>
      <c r="N57" s="15"/>
      <c r="O57" s="15"/>
    </row>
    <row r="58" spans="2:15" s="21" customFormat="1" ht="20.100000000000001" customHeight="1" x14ac:dyDescent="0.45">
      <c r="B58" s="34"/>
      <c r="C58" s="35" t="s">
        <v>132</v>
      </c>
      <c r="D58" s="36"/>
      <c r="E58" s="280">
        <v>1</v>
      </c>
      <c r="F58" s="276">
        <v>0.48</v>
      </c>
      <c r="G58" s="71">
        <f>E58*F58*H19</f>
        <v>2880</v>
      </c>
      <c r="H58" s="72">
        <f t="shared" si="0"/>
        <v>0.48</v>
      </c>
      <c r="I58" s="15"/>
      <c r="J58" s="15"/>
      <c r="K58" s="15"/>
      <c r="L58" s="15"/>
      <c r="M58" s="15"/>
      <c r="N58" s="15"/>
      <c r="O58" s="15"/>
    </row>
    <row r="59" spans="2:15" s="21" customFormat="1" ht="20.100000000000001" customHeight="1" x14ac:dyDescent="0.45">
      <c r="B59" s="34"/>
      <c r="C59" s="35" t="s">
        <v>133</v>
      </c>
      <c r="D59" s="36"/>
      <c r="E59" s="280">
        <v>3.1</v>
      </c>
      <c r="F59" s="276">
        <v>0.46</v>
      </c>
      <c r="G59" s="71">
        <f>E59*F59*H19</f>
        <v>8556.0000000000018</v>
      </c>
      <c r="H59" s="72">
        <f t="shared" si="0"/>
        <v>1.4260000000000004</v>
      </c>
      <c r="I59" s="15"/>
      <c r="J59" s="15"/>
      <c r="K59" s="15"/>
      <c r="L59" s="15"/>
      <c r="M59" s="15"/>
      <c r="N59" s="15"/>
      <c r="O59" s="15"/>
    </row>
    <row r="60" spans="2:15" s="21" customFormat="1" ht="20.100000000000001" customHeight="1" x14ac:dyDescent="0.45">
      <c r="B60" s="34"/>
      <c r="C60" s="35" t="s">
        <v>136</v>
      </c>
      <c r="D60" s="36"/>
      <c r="E60" s="126">
        <v>0.08</v>
      </c>
      <c r="F60" s="41">
        <f>+AVERAGE(F58:F59)</f>
        <v>0.47</v>
      </c>
      <c r="G60" s="71">
        <f>+F60*(SUM(E57:E59)*E60*H19)</f>
        <v>1150.56</v>
      </c>
      <c r="H60" s="72">
        <f t="shared" si="0"/>
        <v>0.19175999999999999</v>
      </c>
      <c r="I60" s="15"/>
      <c r="J60" s="15"/>
      <c r="K60" s="15"/>
      <c r="L60" s="15"/>
      <c r="M60" s="15"/>
      <c r="N60" s="15"/>
      <c r="O60" s="15"/>
    </row>
    <row r="61" spans="2:15" s="21" customFormat="1" ht="20.100000000000001" customHeight="1" x14ac:dyDescent="0.45">
      <c r="B61" s="34"/>
      <c r="C61" s="31" t="s">
        <v>134</v>
      </c>
      <c r="D61" s="36"/>
      <c r="E61" s="334">
        <v>0.01</v>
      </c>
      <c r="F61" s="127">
        <v>1.75</v>
      </c>
      <c r="G61" s="71">
        <f>F61*E61*H19</f>
        <v>105.00000000000001</v>
      </c>
      <c r="H61" s="72">
        <f t="shared" si="0"/>
        <v>1.7500000000000002E-2</v>
      </c>
      <c r="I61" s="295"/>
      <c r="J61" s="15"/>
      <c r="K61" s="15"/>
      <c r="L61" s="15"/>
      <c r="M61" s="15"/>
      <c r="N61" s="15"/>
      <c r="O61" s="15"/>
    </row>
    <row r="62" spans="2:15" s="22" customFormat="1" ht="20.100000000000001" customHeight="1" x14ac:dyDescent="0.45">
      <c r="C62" s="355" t="s">
        <v>164</v>
      </c>
      <c r="D62" s="277"/>
      <c r="E62" s="335">
        <v>2</v>
      </c>
      <c r="F62" s="127">
        <v>0.2</v>
      </c>
      <c r="G62" s="278">
        <f>E62*F62*H19</f>
        <v>2400</v>
      </c>
      <c r="H62" s="72">
        <f t="shared" si="0"/>
        <v>0.4</v>
      </c>
      <c r="I62" s="23"/>
      <c r="J62" s="23"/>
      <c r="K62" s="23"/>
      <c r="L62" s="23"/>
      <c r="M62" s="23"/>
      <c r="N62" s="23"/>
      <c r="O62" s="23"/>
    </row>
    <row r="63" spans="2:15" s="22" customFormat="1" ht="20.100000000000001" customHeight="1" x14ac:dyDescent="0.45">
      <c r="C63" s="355" t="s">
        <v>163</v>
      </c>
      <c r="D63" s="277"/>
      <c r="E63" s="279"/>
      <c r="F63" s="127">
        <v>0.15</v>
      </c>
      <c r="G63" s="278">
        <f>F63*$H$19</f>
        <v>900</v>
      </c>
      <c r="H63" s="72">
        <f t="shared" si="0"/>
        <v>0.15</v>
      </c>
      <c r="I63" s="23"/>
      <c r="J63" s="23"/>
      <c r="K63" s="23"/>
      <c r="L63" s="23"/>
      <c r="M63" s="23"/>
      <c r="N63" s="23"/>
      <c r="O63" s="23"/>
    </row>
    <row r="64" spans="2:15" s="21" customFormat="1" ht="20.100000000000001" customHeight="1" x14ac:dyDescent="0.45">
      <c r="B64" s="34"/>
      <c r="C64" s="35" t="s">
        <v>122</v>
      </c>
      <c r="D64" s="352"/>
      <c r="E64" s="33"/>
      <c r="F64" s="127">
        <v>0.1</v>
      </c>
      <c r="G64" s="71">
        <f>F64*$H$19</f>
        <v>600</v>
      </c>
      <c r="H64" s="72">
        <f t="shared" si="0"/>
        <v>0.1</v>
      </c>
      <c r="I64" s="15"/>
      <c r="J64" s="15"/>
      <c r="K64" s="15"/>
      <c r="L64" s="15"/>
      <c r="M64" s="15"/>
      <c r="N64" s="15"/>
      <c r="O64" s="15"/>
    </row>
    <row r="65" spans="2:18" s="21" customFormat="1" ht="20.100000000000001" customHeight="1" x14ac:dyDescent="0.45">
      <c r="B65" s="34"/>
      <c r="C65" s="31" t="s">
        <v>165</v>
      </c>
      <c r="E65" s="33"/>
      <c r="F65" s="127">
        <v>0.15</v>
      </c>
      <c r="G65" s="71">
        <f>F65*$H$19</f>
        <v>900</v>
      </c>
      <c r="H65" s="72">
        <f t="shared" si="0"/>
        <v>0.15</v>
      </c>
      <c r="I65" s="15"/>
      <c r="J65" s="318"/>
      <c r="K65" s="15"/>
      <c r="L65" s="15"/>
      <c r="M65" s="15"/>
      <c r="N65" s="15"/>
      <c r="O65" s="15"/>
    </row>
    <row r="66" spans="2:18" s="24" customFormat="1" ht="20.100000000000001" customHeight="1" x14ac:dyDescent="0.45">
      <c r="B66" s="25"/>
      <c r="C66" s="31" t="s">
        <v>135</v>
      </c>
      <c r="D66" s="32"/>
      <c r="E66" s="33"/>
      <c r="F66" s="273">
        <v>0.04</v>
      </c>
      <c r="G66" s="71">
        <f>F66*G56+(SUM(G57:G65)*0.5)*F66</f>
        <v>703.83120000000008</v>
      </c>
      <c r="H66" s="72">
        <f t="shared" si="0"/>
        <v>0.11730520000000001</v>
      </c>
      <c r="I66" s="15"/>
      <c r="J66" s="15"/>
      <c r="K66" s="15"/>
      <c r="L66" s="15"/>
      <c r="M66" s="15"/>
      <c r="N66" s="15"/>
      <c r="O66" s="15"/>
    </row>
    <row r="67" spans="2:18" s="21" customFormat="1" ht="20.100000000000001" customHeight="1" x14ac:dyDescent="0.45">
      <c r="B67" s="34"/>
      <c r="C67" s="31" t="s">
        <v>170</v>
      </c>
      <c r="D67" s="352"/>
      <c r="F67" s="273">
        <v>0.02</v>
      </c>
      <c r="G67" s="71">
        <f>F67*H34</f>
        <v>1062.5</v>
      </c>
      <c r="H67" s="72">
        <f t="shared" si="0"/>
        <v>0.17708333333333334</v>
      </c>
      <c r="I67" s="23"/>
      <c r="J67" s="15"/>
      <c r="K67" s="15"/>
      <c r="L67" s="15"/>
      <c r="M67" s="15"/>
      <c r="N67" s="15"/>
      <c r="O67" s="15"/>
    </row>
    <row r="68" spans="2:18" s="21" customFormat="1" ht="20.100000000000001" customHeight="1" x14ac:dyDescent="0.45">
      <c r="B68" s="34"/>
      <c r="C68" s="385" t="s">
        <v>28</v>
      </c>
      <c r="D68" s="385"/>
      <c r="E68" s="385"/>
      <c r="F68" s="385" t="s">
        <v>29</v>
      </c>
      <c r="G68" s="89">
        <f>SUM(G56:G67)</f>
        <v>29757.891200000002</v>
      </c>
      <c r="H68" s="90">
        <f>SUM(H56:H67)</f>
        <v>4.9596485333333336</v>
      </c>
      <c r="I68" s="318"/>
      <c r="J68" s="15"/>
      <c r="K68" s="15"/>
      <c r="L68" s="15"/>
      <c r="M68" s="15"/>
      <c r="N68" s="15"/>
      <c r="O68" s="15"/>
    </row>
    <row r="69" spans="2:18" ht="19.899999999999999" customHeight="1" x14ac:dyDescent="0.45">
      <c r="B69" s="19"/>
      <c r="C69" s="19"/>
      <c r="D69" s="19"/>
      <c r="E69" s="19"/>
      <c r="F69" s="19"/>
      <c r="G69" s="42"/>
      <c r="H69" s="20"/>
      <c r="I69" s="15"/>
    </row>
    <row r="70" spans="2:18" s="21" customFormat="1" ht="19.899999999999999" customHeight="1" x14ac:dyDescent="0.45">
      <c r="B70" s="34"/>
      <c r="C70" s="84" t="s">
        <v>30</v>
      </c>
      <c r="D70" s="85"/>
      <c r="E70" s="85"/>
      <c r="F70" s="86"/>
      <c r="G70" s="305">
        <f>G68+G52</f>
        <v>38971.077843835621</v>
      </c>
      <c r="H70" s="306">
        <f>H68+H52</f>
        <v>6.4951796406392699</v>
      </c>
      <c r="I70" s="15"/>
      <c r="J70" s="15"/>
      <c r="K70" s="15"/>
      <c r="L70" s="15"/>
      <c r="M70" s="15"/>
      <c r="N70" s="15"/>
      <c r="O70" s="15"/>
    </row>
    <row r="71" spans="2:18" ht="19.899999999999999" customHeight="1" x14ac:dyDescent="0.45">
      <c r="H71" s="349"/>
      <c r="I71" s="15"/>
    </row>
    <row r="72" spans="2:18" ht="19.899999999999999" customHeight="1" x14ac:dyDescent="0.45">
      <c r="I72" s="15"/>
    </row>
    <row r="73" spans="2:18" ht="19.899999999999999" customHeight="1" thickBot="1" x14ac:dyDescent="0.5">
      <c r="I73" s="15"/>
    </row>
    <row r="74" spans="2:18" s="21" customFormat="1" ht="19.899999999999999" customHeight="1" thickBot="1" x14ac:dyDescent="0.5">
      <c r="B74" s="341" t="s">
        <v>31</v>
      </c>
      <c r="C74" s="326"/>
      <c r="D74" s="64"/>
      <c r="E74" s="64"/>
      <c r="F74" s="65"/>
      <c r="G74" s="66" t="s">
        <v>17</v>
      </c>
      <c r="H74" s="69" t="s">
        <v>123</v>
      </c>
      <c r="I74" s="15"/>
      <c r="J74" s="15"/>
      <c r="K74" s="15"/>
      <c r="L74" s="15"/>
      <c r="M74" s="15"/>
      <c r="N74" s="15"/>
      <c r="O74" s="15"/>
      <c r="R74" s="22"/>
    </row>
    <row r="75" spans="2:18" s="21" customFormat="1" ht="19.899999999999999" customHeight="1" x14ac:dyDescent="0.45">
      <c r="B75" s="34"/>
      <c r="C75" s="43" t="s">
        <v>32</v>
      </c>
      <c r="D75" s="44"/>
      <c r="E75" s="275">
        <v>1.25</v>
      </c>
      <c r="F75" s="281">
        <v>15</v>
      </c>
      <c r="G75" s="339">
        <f>F75*E75*(H20*H21)</f>
        <v>5062.5</v>
      </c>
      <c r="H75" s="72">
        <f>G75/$H$19</f>
        <v>0.84375</v>
      </c>
      <c r="I75" s="297" t="s">
        <v>148</v>
      </c>
      <c r="J75" s="15"/>
      <c r="K75" s="15"/>
      <c r="L75" s="15"/>
      <c r="M75" s="15"/>
      <c r="N75" s="15"/>
      <c r="O75" s="15"/>
      <c r="R75" s="22"/>
    </row>
    <row r="76" spans="2:18" s="21" customFormat="1" ht="19.899999999999999" customHeight="1" x14ac:dyDescent="0.45">
      <c r="B76" s="34"/>
      <c r="C76" s="43" t="s">
        <v>150</v>
      </c>
      <c r="D76" s="44"/>
      <c r="E76" s="336">
        <v>14</v>
      </c>
      <c r="F76" s="337">
        <v>15</v>
      </c>
      <c r="G76" s="338">
        <f>E76*F76*H21</f>
        <v>1260</v>
      </c>
      <c r="H76" s="72">
        <f>G76/$H$19</f>
        <v>0.21</v>
      </c>
      <c r="I76" s="297"/>
      <c r="J76" s="15"/>
      <c r="K76" s="15"/>
      <c r="L76" s="15"/>
      <c r="M76" s="15"/>
      <c r="N76" s="15"/>
      <c r="O76" s="15"/>
      <c r="R76" s="22"/>
    </row>
    <row r="77" spans="2:18" ht="19.899999999999999" customHeight="1" x14ac:dyDescent="0.45">
      <c r="B77" s="19"/>
      <c r="C77" s="19"/>
      <c r="D77" s="19"/>
      <c r="E77" s="19"/>
      <c r="F77" s="19"/>
      <c r="G77" s="42"/>
      <c r="H77" s="20"/>
      <c r="I77" s="15"/>
    </row>
    <row r="78" spans="2:18" s="21" customFormat="1" ht="19.899999999999999" customHeight="1" x14ac:dyDescent="0.45">
      <c r="B78" s="34"/>
      <c r="C78" s="386" t="s">
        <v>162</v>
      </c>
      <c r="D78" s="387"/>
      <c r="E78" s="387"/>
      <c r="F78" s="388"/>
      <c r="G78" s="87">
        <f>G75+G76</f>
        <v>6322.5</v>
      </c>
      <c r="H78" s="88">
        <f>SUM(H75:H76)</f>
        <v>1.05375</v>
      </c>
      <c r="I78" s="15"/>
      <c r="J78" s="15"/>
      <c r="K78" s="15"/>
      <c r="L78" s="15"/>
      <c r="M78" s="15"/>
      <c r="N78" s="15"/>
      <c r="O78" s="15"/>
    </row>
    <row r="79" spans="2:18" ht="19.899999999999999" customHeight="1" x14ac:dyDescent="0.45">
      <c r="D79" s="344"/>
      <c r="I79" s="15"/>
    </row>
    <row r="80" spans="2:18" ht="19.899999999999999" customHeight="1" thickBot="1" x14ac:dyDescent="0.5">
      <c r="K80" s="45"/>
      <c r="L80" s="45"/>
      <c r="M80" s="45"/>
      <c r="N80" s="46"/>
      <c r="O80" s="46"/>
    </row>
    <row r="81" spans="2:18" ht="19.899999999999999" customHeight="1" thickBot="1" x14ac:dyDescent="0.5">
      <c r="B81" s="373" t="s">
        <v>33</v>
      </c>
      <c r="C81" s="374"/>
      <c r="D81" s="315"/>
      <c r="E81" s="316"/>
      <c r="F81" s="316"/>
      <c r="G81" s="316"/>
      <c r="H81" s="317"/>
      <c r="I81" s="47"/>
      <c r="R81" s="23"/>
    </row>
    <row r="82" spans="2:18" ht="19.899999999999999" customHeight="1" thickBot="1" x14ac:dyDescent="0.5">
      <c r="B82" s="48"/>
      <c r="C82" s="23"/>
      <c r="D82" s="23"/>
      <c r="E82" s="23"/>
      <c r="F82" s="23"/>
      <c r="G82" s="23"/>
      <c r="H82" s="49"/>
      <c r="I82" s="47"/>
      <c r="R82" s="23"/>
    </row>
    <row r="83" spans="2:18" ht="19.899999999999999" customHeight="1" thickBot="1" x14ac:dyDescent="0.5">
      <c r="B83" s="48"/>
      <c r="C83" s="23"/>
      <c r="D83" s="23"/>
      <c r="E83" s="23"/>
      <c r="F83" s="23"/>
      <c r="G83" s="23"/>
      <c r="H83" s="78" t="s">
        <v>123</v>
      </c>
      <c r="I83" s="79" t="s">
        <v>34</v>
      </c>
      <c r="R83" s="23"/>
    </row>
    <row r="84" spans="2:18" s="21" customFormat="1" ht="19.899999999999999" customHeight="1" x14ac:dyDescent="0.45">
      <c r="B84" s="50"/>
      <c r="C84" s="51" t="s">
        <v>35</v>
      </c>
      <c r="D84" s="52"/>
      <c r="E84" s="53"/>
      <c r="F84" s="53"/>
      <c r="G84" s="54"/>
      <c r="H84" s="77">
        <f>H52</f>
        <v>1.5355311073059359</v>
      </c>
      <c r="I84" s="77">
        <f>H84/$H$25</f>
        <v>0.90325359253290338</v>
      </c>
      <c r="R84" s="22"/>
    </row>
    <row r="85" spans="2:18" s="21" customFormat="1" ht="19.899999999999999" customHeight="1" x14ac:dyDescent="0.45">
      <c r="B85" s="50"/>
      <c r="C85" s="55" t="s">
        <v>36</v>
      </c>
      <c r="D85" s="56"/>
      <c r="E85" s="57"/>
      <c r="F85" s="57"/>
      <c r="G85" s="58"/>
      <c r="H85" s="74">
        <f>H68</f>
        <v>4.9596485333333336</v>
      </c>
      <c r="I85" s="74">
        <f>H85/$H$25</f>
        <v>2.9174403137254901</v>
      </c>
      <c r="R85" s="22"/>
    </row>
    <row r="86" spans="2:18" s="21" customFormat="1" ht="19.899999999999999" customHeight="1" x14ac:dyDescent="0.45">
      <c r="B86" s="50"/>
      <c r="C86" s="80" t="s">
        <v>37</v>
      </c>
      <c r="D86" s="81"/>
      <c r="E86" s="81"/>
      <c r="F86" s="81"/>
      <c r="G86" s="82"/>
      <c r="H86" s="83">
        <f>H85+H84</f>
        <v>6.4951796406392699</v>
      </c>
      <c r="I86" s="83">
        <f>H86/$H$25</f>
        <v>3.8206939062583936</v>
      </c>
      <c r="J86" s="59"/>
    </row>
    <row r="87" spans="2:18" ht="19.899999999999999" customHeight="1" x14ac:dyDescent="0.45">
      <c r="B87" s="60"/>
      <c r="C87" s="61"/>
      <c r="D87" s="61"/>
      <c r="E87" s="61"/>
      <c r="F87" s="61"/>
      <c r="G87" s="23"/>
      <c r="H87" s="75"/>
      <c r="I87" s="76"/>
    </row>
    <row r="88" spans="2:18" s="21" customFormat="1" ht="19.899999999999999" customHeight="1" x14ac:dyDescent="0.45">
      <c r="B88" s="50"/>
      <c r="C88" s="51" t="s">
        <v>38</v>
      </c>
      <c r="D88" s="52"/>
      <c r="E88" s="53"/>
      <c r="F88" s="53"/>
      <c r="G88" s="54"/>
      <c r="H88" s="356">
        <f>H78</f>
        <v>1.05375</v>
      </c>
      <c r="I88" s="356">
        <f>H88/$H$25</f>
        <v>0.6198529411764705</v>
      </c>
      <c r="J88" s="59"/>
    </row>
    <row r="89" spans="2:18" s="21" customFormat="1" ht="19.899999999999999" customHeight="1" x14ac:dyDescent="0.45">
      <c r="B89" s="50"/>
      <c r="C89" s="51" t="s">
        <v>39</v>
      </c>
      <c r="D89" s="52"/>
      <c r="E89" s="53"/>
      <c r="F89" s="53"/>
      <c r="G89" s="128">
        <v>0.1</v>
      </c>
      <c r="H89" s="356">
        <f>H86*G89</f>
        <v>0.64951796406392703</v>
      </c>
      <c r="I89" s="356">
        <f>I86*G89</f>
        <v>0.38206939062583939</v>
      </c>
      <c r="J89" s="360"/>
    </row>
    <row r="90" spans="2:18" s="22" customFormat="1" ht="19.899999999999999" customHeight="1" x14ac:dyDescent="0.45">
      <c r="B90" s="50"/>
      <c r="C90" s="80" t="s">
        <v>142</v>
      </c>
      <c r="D90" s="81"/>
      <c r="E90" s="81"/>
      <c r="F90" s="81"/>
      <c r="G90" s="82"/>
      <c r="H90" s="306">
        <f>H86+H88+H89</f>
        <v>8.1984476047031976</v>
      </c>
      <c r="I90" s="357">
        <f>I86+I88+I89</f>
        <v>4.8226162380607036</v>
      </c>
      <c r="J90" s="21"/>
      <c r="K90" s="21"/>
      <c r="L90" s="21"/>
      <c r="M90" s="21"/>
      <c r="N90" s="21"/>
      <c r="O90" s="21"/>
      <c r="P90" s="21"/>
      <c r="Q90" s="21"/>
      <c r="R90" s="21"/>
    </row>
    <row r="93" spans="2:18" x14ac:dyDescent="0.45">
      <c r="I93" s="350"/>
    </row>
  </sheetData>
  <sheetProtection algorithmName="SHA-512" hashValue="FW2lb++IF4ZpyvNqSrMwoC2TDmBPi2PnvoJ8MqdaznUjWVSv7rfsYjse0fE1MbV3yyKEkdLf1ffpiStnKqzLng==" saltValue="LJai84bhIZy/CsRMGhp47Q==" spinCount="100000" sheet="1" objects="1" scenarios="1" selectLockedCells="1"/>
  <protectedRanges>
    <protectedRange sqref="G89" name="Bereich9"/>
    <protectedRange sqref="E75:F76" name="Bereich8"/>
    <protectedRange sqref="F61:F67" name="Bereich7"/>
    <protectedRange sqref="F56:F59" name="Bereich6"/>
    <protectedRange sqref="E57:E62" name="Bereich5"/>
    <protectedRange sqref="F48:F50" name="Bereich4"/>
    <protectedRange sqref="F42:F44" name="Bereich3"/>
    <protectedRange sqref="G32:G34" name="Bereich2"/>
    <protectedRange sqref="H19:H24" name="Bereich1"/>
    <protectedRange sqref="E32:E33" name="Bereich10"/>
  </protectedRanges>
  <mergeCells count="19">
    <mergeCell ref="B81:C81"/>
    <mergeCell ref="E25:G25"/>
    <mergeCell ref="E26:G26"/>
    <mergeCell ref="D32:D34"/>
    <mergeCell ref="B41:H41"/>
    <mergeCell ref="C45:F45"/>
    <mergeCell ref="B46:H46"/>
    <mergeCell ref="B47:H47"/>
    <mergeCell ref="C51:F51"/>
    <mergeCell ref="C52:F52"/>
    <mergeCell ref="C68:F68"/>
    <mergeCell ref="E27:G27"/>
    <mergeCell ref="C78:F78"/>
    <mergeCell ref="E24:G24"/>
    <mergeCell ref="E19:G19"/>
    <mergeCell ref="E20:G20"/>
    <mergeCell ref="E21:G21"/>
    <mergeCell ref="E22:G22"/>
    <mergeCell ref="E23:G23"/>
  </mergeCells>
  <pageMargins left="0.7" right="0.7" top="0.78740157499999996" bottom="0.78740157499999996" header="0.3" footer="0.3"/>
  <pageSetup paperSize="9" orientation="portrait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98A48"/>
  </sheetPr>
  <dimension ref="A1:S138"/>
  <sheetViews>
    <sheetView showGridLines="0" zoomScale="115" zoomScaleNormal="115" workbookViewId="0">
      <selection activeCell="D94" sqref="D94"/>
    </sheetView>
  </sheetViews>
  <sheetFormatPr baseColWidth="10" defaultColWidth="11.3984375" defaultRowHeight="13.9" x14ac:dyDescent="0.45"/>
  <cols>
    <col min="1" max="1" width="10.73046875" style="96" customWidth="1"/>
    <col min="2" max="2" width="29" style="96" customWidth="1"/>
    <col min="3" max="3" width="60" style="96" bestFit="1" customWidth="1"/>
    <col min="4" max="4" width="29" style="96" customWidth="1"/>
    <col min="5" max="5" width="35.73046875" style="96" customWidth="1"/>
    <col min="6" max="7" width="29" style="96" customWidth="1"/>
    <col min="8" max="8" width="19.1328125" style="96" customWidth="1"/>
    <col min="9" max="9" width="37.86328125" style="96" customWidth="1"/>
    <col min="10" max="10" width="13" style="96" customWidth="1"/>
    <col min="11" max="11" width="7.73046875" style="96" customWidth="1"/>
    <col min="12" max="12" width="24.86328125" style="96" customWidth="1"/>
    <col min="13" max="16384" width="11.3984375" style="96"/>
  </cols>
  <sheetData>
    <row r="1" spans="1:19" ht="14.25" thickBot="1" x14ac:dyDescent="0.5"/>
    <row r="2" spans="1:19" ht="30" thickBot="1" x14ac:dyDescent="0.5">
      <c r="B2" s="99" t="s">
        <v>124</v>
      </c>
      <c r="D2" s="399" t="s">
        <v>0</v>
      </c>
      <c r="E2" s="400"/>
      <c r="F2" s="401"/>
    </row>
    <row r="3" spans="1:19" s="131" customFormat="1" ht="29.65" x14ac:dyDescent="0.45">
      <c r="A3" s="96"/>
      <c r="B3" s="129"/>
      <c r="C3" s="129"/>
      <c r="D3" s="130"/>
      <c r="E3" s="130"/>
      <c r="F3" s="130"/>
    </row>
    <row r="4" spans="1:19" ht="14.25" thickBot="1" x14ac:dyDescent="0.5">
      <c r="C4" s="110"/>
      <c r="D4" s="110"/>
      <c r="E4" s="109"/>
      <c r="F4" s="110"/>
      <c r="I4" s="131"/>
      <c r="J4" s="131"/>
    </row>
    <row r="5" spans="1:19" ht="17.649999999999999" thickBot="1" x14ac:dyDescent="0.5">
      <c r="B5" s="340" t="s">
        <v>1</v>
      </c>
      <c r="C5" s="322"/>
      <c r="D5" s="322"/>
      <c r="E5" s="322"/>
      <c r="F5" s="325"/>
    </row>
    <row r="6" spans="1:19" x14ac:dyDescent="0.45">
      <c r="C6" s="110"/>
      <c r="D6" s="110"/>
      <c r="E6" s="109"/>
      <c r="F6" s="110"/>
      <c r="I6" s="131"/>
      <c r="J6" s="131"/>
    </row>
    <row r="7" spans="1:19" x14ac:dyDescent="0.45">
      <c r="B7" s="109"/>
      <c r="C7" s="132" t="s">
        <v>154</v>
      </c>
      <c r="D7" s="133"/>
      <c r="E7" s="133"/>
      <c r="F7" s="320">
        <f>+Haltung_Huhn_Freiland!H19</f>
        <v>6000</v>
      </c>
      <c r="G7" s="131"/>
      <c r="H7" s="131"/>
      <c r="J7" s="134"/>
      <c r="L7" s="131"/>
      <c r="M7" s="131"/>
      <c r="N7" s="131"/>
      <c r="O7" s="131"/>
      <c r="P7" s="131"/>
      <c r="Q7" s="131"/>
      <c r="R7" s="131"/>
      <c r="S7" s="131"/>
    </row>
    <row r="8" spans="1:19" x14ac:dyDescent="0.45">
      <c r="B8" s="109"/>
      <c r="C8" s="135" t="s">
        <v>40</v>
      </c>
      <c r="D8" s="97"/>
      <c r="E8" s="110"/>
      <c r="F8" s="354">
        <f>+Haltung_Huhn_Freiland!H23</f>
        <v>2.5</v>
      </c>
      <c r="G8" s="131"/>
      <c r="H8" s="131"/>
      <c r="I8" s="131"/>
      <c r="J8" s="131"/>
      <c r="L8" s="131"/>
      <c r="M8" s="131"/>
      <c r="N8" s="131"/>
      <c r="O8" s="131"/>
      <c r="P8" s="131"/>
      <c r="Q8" s="131"/>
      <c r="R8" s="131"/>
      <c r="S8" s="131"/>
    </row>
    <row r="9" spans="1:19" ht="15" x14ac:dyDescent="0.45">
      <c r="A9" s="111"/>
      <c r="B9" s="109"/>
      <c r="C9" s="135" t="s">
        <v>155</v>
      </c>
      <c r="D9" s="97"/>
      <c r="E9" s="110"/>
      <c r="F9" s="307">
        <f>+Haltung_Huhn_Freiland!H24</f>
        <v>0.68</v>
      </c>
      <c r="G9" s="131"/>
      <c r="H9" s="131"/>
      <c r="I9" s="131"/>
      <c r="J9" s="131"/>
      <c r="L9" s="131"/>
      <c r="M9" s="131"/>
      <c r="N9" s="131"/>
      <c r="O9" s="131"/>
      <c r="P9" s="131"/>
      <c r="Q9" s="131"/>
      <c r="R9" s="131"/>
      <c r="S9" s="131"/>
    </row>
    <row r="10" spans="1:19" s="139" customFormat="1" ht="15" x14ac:dyDescent="0.45">
      <c r="A10" s="111"/>
      <c r="B10" s="136"/>
      <c r="C10" s="402" t="s">
        <v>41</v>
      </c>
      <c r="D10" s="403"/>
      <c r="E10" s="404"/>
      <c r="F10" s="308">
        <f>F8*F9</f>
        <v>1.7000000000000002</v>
      </c>
      <c r="G10" s="138"/>
      <c r="H10" s="138"/>
      <c r="I10" s="138"/>
      <c r="J10" s="138"/>
      <c r="L10" s="138"/>
      <c r="M10" s="138"/>
      <c r="N10" s="138"/>
      <c r="O10" s="138"/>
      <c r="P10" s="138"/>
      <c r="Q10" s="138"/>
      <c r="R10" s="138"/>
      <c r="S10" s="138"/>
    </row>
    <row r="11" spans="1:19" ht="15" x14ac:dyDescent="0.45">
      <c r="A11" s="111"/>
      <c r="C11" s="402" t="s">
        <v>42</v>
      </c>
      <c r="D11" s="403"/>
      <c r="E11" s="404"/>
      <c r="F11" s="137">
        <f>F10*F7</f>
        <v>10200.000000000002</v>
      </c>
      <c r="I11" s="131"/>
      <c r="J11" s="131"/>
    </row>
    <row r="12" spans="1:19" ht="15.4" thickBot="1" x14ac:dyDescent="0.5">
      <c r="A12" s="111"/>
    </row>
    <row r="13" spans="1:19" ht="17.649999999999999" thickBot="1" x14ac:dyDescent="0.5">
      <c r="A13" s="111"/>
      <c r="B13" s="340" t="s">
        <v>7</v>
      </c>
      <c r="C13" s="322"/>
      <c r="D13" s="322"/>
      <c r="E13" s="322"/>
      <c r="F13" s="325"/>
    </row>
    <row r="14" spans="1:19" ht="15" x14ac:dyDescent="0.45">
      <c r="A14" s="111"/>
      <c r="C14" s="110"/>
      <c r="D14" s="110"/>
      <c r="E14" s="109"/>
      <c r="F14" s="110"/>
      <c r="I14" s="131"/>
      <c r="J14" s="131"/>
    </row>
    <row r="15" spans="1:19" x14ac:dyDescent="0.45">
      <c r="C15" s="140" t="s">
        <v>43</v>
      </c>
      <c r="D15" s="141" t="s">
        <v>44</v>
      </c>
      <c r="E15" s="141" t="s">
        <v>45</v>
      </c>
      <c r="F15" s="141" t="s">
        <v>12</v>
      </c>
    </row>
    <row r="16" spans="1:19" x14ac:dyDescent="0.45">
      <c r="C16" s="142" t="s">
        <v>46</v>
      </c>
      <c r="D16" s="284">
        <v>20</v>
      </c>
      <c r="E16" s="143">
        <v>1200</v>
      </c>
      <c r="F16" s="144">
        <f>D16*E16</f>
        <v>24000</v>
      </c>
    </row>
    <row r="17" spans="1:12" x14ac:dyDescent="0.45">
      <c r="C17" s="145" t="s">
        <v>47</v>
      </c>
      <c r="D17" s="285">
        <v>20</v>
      </c>
      <c r="E17" s="146">
        <v>1200</v>
      </c>
      <c r="F17" s="147">
        <f>D17*E17</f>
        <v>24000</v>
      </c>
    </row>
    <row r="18" spans="1:12" ht="15" x14ac:dyDescent="0.45">
      <c r="A18" s="111"/>
      <c r="C18" s="148" t="s">
        <v>48</v>
      </c>
      <c r="D18" s="286">
        <v>20</v>
      </c>
      <c r="E18" s="149">
        <v>1500</v>
      </c>
      <c r="F18" s="150">
        <f>D18*E18</f>
        <v>30000</v>
      </c>
    </row>
    <row r="19" spans="1:12" ht="15" x14ac:dyDescent="0.45">
      <c r="A19" s="151"/>
      <c r="C19" s="110"/>
      <c r="D19" s="110"/>
      <c r="E19" s="152" t="s">
        <v>14</v>
      </c>
      <c r="F19" s="153">
        <f>SUM(F16:F18)</f>
        <v>78000</v>
      </c>
      <c r="G19" s="298"/>
    </row>
    <row r="20" spans="1:12" ht="5.0999999999999996" customHeight="1" x14ac:dyDescent="0.45">
      <c r="A20" s="151"/>
      <c r="C20" s="110"/>
      <c r="D20" s="110"/>
      <c r="E20" s="110"/>
      <c r="F20" s="110"/>
      <c r="G20" s="298"/>
      <c r="H20" s="131"/>
      <c r="I20" s="131"/>
      <c r="J20" s="131"/>
      <c r="K20" s="131"/>
      <c r="L20" s="131"/>
    </row>
    <row r="21" spans="1:12" ht="15" x14ac:dyDescent="0.45">
      <c r="A21" s="154"/>
      <c r="C21" s="110"/>
      <c r="D21" s="110"/>
      <c r="E21" s="155" t="s">
        <v>49</v>
      </c>
      <c r="F21" s="156"/>
      <c r="G21" s="131"/>
      <c r="H21" s="131"/>
      <c r="I21" s="131"/>
      <c r="J21" s="131"/>
      <c r="K21" s="131"/>
      <c r="L21" s="131"/>
    </row>
    <row r="22" spans="1:12" ht="15" x14ac:dyDescent="0.45">
      <c r="A22" s="111"/>
      <c r="C22" s="110"/>
      <c r="D22" s="157"/>
      <c r="E22" s="158" t="s">
        <v>50</v>
      </c>
      <c r="F22" s="159">
        <f>F19+-F21</f>
        <v>78000</v>
      </c>
      <c r="G22" s="298"/>
    </row>
    <row r="23" spans="1:12" x14ac:dyDescent="0.45">
      <c r="G23" s="298"/>
    </row>
    <row r="24" spans="1:12" x14ac:dyDescent="0.45">
      <c r="C24" s="416" t="s">
        <v>166</v>
      </c>
      <c r="D24" s="417"/>
      <c r="E24" s="418"/>
      <c r="F24" s="358"/>
      <c r="G24" s="131"/>
    </row>
    <row r="25" spans="1:12" x14ac:dyDescent="0.45">
      <c r="G25" s="298"/>
    </row>
    <row r="26" spans="1:12" x14ac:dyDescent="0.45">
      <c r="C26" s="407" t="s">
        <v>51</v>
      </c>
      <c r="D26" s="408"/>
      <c r="E26" s="160" t="s">
        <v>52</v>
      </c>
      <c r="F26" s="161" t="s">
        <v>12</v>
      </c>
    </row>
    <row r="27" spans="1:12" ht="15" x14ac:dyDescent="0.45">
      <c r="A27" s="111"/>
      <c r="C27" s="162"/>
      <c r="D27" s="162"/>
      <c r="E27" s="163" t="s">
        <v>53</v>
      </c>
      <c r="F27" s="164">
        <v>2500</v>
      </c>
    </row>
    <row r="28" spans="1:12" ht="15" x14ac:dyDescent="0.45">
      <c r="A28" s="111"/>
      <c r="C28" s="162"/>
      <c r="D28" s="162"/>
      <c r="E28" s="163" t="s">
        <v>54</v>
      </c>
      <c r="F28" s="165">
        <v>500</v>
      </c>
    </row>
    <row r="29" spans="1:12" ht="15" x14ac:dyDescent="0.45">
      <c r="A29" s="151"/>
      <c r="C29" s="162"/>
      <c r="D29" s="162"/>
      <c r="E29" s="163" t="s">
        <v>55</v>
      </c>
      <c r="F29" s="165">
        <v>1200</v>
      </c>
    </row>
    <row r="30" spans="1:12" ht="15" x14ac:dyDescent="0.45">
      <c r="A30" s="151"/>
      <c r="C30" s="162"/>
      <c r="D30" s="162"/>
      <c r="E30" s="163" t="s">
        <v>56</v>
      </c>
      <c r="F30" s="165">
        <v>1000</v>
      </c>
    </row>
    <row r="31" spans="1:12" ht="15" x14ac:dyDescent="0.45">
      <c r="A31" s="151"/>
      <c r="C31" s="162"/>
      <c r="D31" s="162"/>
      <c r="E31" s="163" t="s">
        <v>57</v>
      </c>
      <c r="F31" s="165">
        <v>900</v>
      </c>
    </row>
    <row r="32" spans="1:12" ht="15" x14ac:dyDescent="0.45">
      <c r="A32" s="111"/>
      <c r="C32" s="162"/>
      <c r="D32" s="162"/>
      <c r="E32" s="166" t="s">
        <v>58</v>
      </c>
      <c r="F32" s="164">
        <v>1000</v>
      </c>
    </row>
    <row r="33" spans="1:7" ht="15" x14ac:dyDescent="0.45">
      <c r="A33" s="111"/>
      <c r="C33" s="162"/>
      <c r="D33" s="167"/>
      <c r="E33" s="163" t="s">
        <v>59</v>
      </c>
      <c r="F33" s="165">
        <v>200</v>
      </c>
    </row>
    <row r="34" spans="1:7" ht="15" x14ac:dyDescent="0.45">
      <c r="A34" s="111"/>
      <c r="C34" s="162"/>
      <c r="D34" s="167"/>
      <c r="E34" s="163" t="s">
        <v>60</v>
      </c>
      <c r="F34" s="165">
        <v>300</v>
      </c>
    </row>
    <row r="35" spans="1:7" ht="15" x14ac:dyDescent="0.45">
      <c r="A35" s="111"/>
      <c r="C35" s="162"/>
      <c r="D35" s="167"/>
      <c r="E35" s="163" t="s">
        <v>61</v>
      </c>
      <c r="F35" s="165">
        <v>400</v>
      </c>
    </row>
    <row r="36" spans="1:7" ht="15" x14ac:dyDescent="0.45">
      <c r="A36" s="111"/>
      <c r="C36" s="162"/>
      <c r="D36" s="167"/>
      <c r="E36" s="163" t="s">
        <v>62</v>
      </c>
      <c r="F36" s="165"/>
    </row>
    <row r="37" spans="1:7" ht="15" x14ac:dyDescent="0.45">
      <c r="A37" s="111"/>
      <c r="C37" s="162"/>
      <c r="D37" s="167"/>
      <c r="E37" s="163" t="s">
        <v>161</v>
      </c>
      <c r="F37" s="165"/>
    </row>
    <row r="38" spans="1:7" ht="15" x14ac:dyDescent="0.45">
      <c r="A38" s="111"/>
      <c r="C38" s="162"/>
      <c r="D38" s="167"/>
      <c r="E38" s="163" t="s">
        <v>156</v>
      </c>
      <c r="F38" s="165">
        <v>2000</v>
      </c>
    </row>
    <row r="39" spans="1:7" ht="15" x14ac:dyDescent="0.45">
      <c r="A39" s="111"/>
      <c r="C39" s="162"/>
      <c r="D39" s="167"/>
      <c r="E39" s="163" t="s">
        <v>63</v>
      </c>
      <c r="F39" s="165">
        <v>800</v>
      </c>
    </row>
    <row r="40" spans="1:7" ht="15" x14ac:dyDescent="0.45">
      <c r="A40" s="111"/>
      <c r="C40" s="162"/>
      <c r="D40" s="167"/>
      <c r="E40" s="163" t="s">
        <v>64</v>
      </c>
      <c r="F40" s="165">
        <v>6000</v>
      </c>
    </row>
    <row r="41" spans="1:7" ht="15" x14ac:dyDescent="0.45">
      <c r="A41" s="111"/>
      <c r="C41" s="162"/>
      <c r="D41" s="167"/>
      <c r="E41" s="163" t="s">
        <v>65</v>
      </c>
      <c r="F41" s="165"/>
    </row>
    <row r="42" spans="1:7" ht="15" x14ac:dyDescent="0.45">
      <c r="A42" s="111"/>
      <c r="C42" s="162"/>
      <c r="D42" s="167"/>
      <c r="E42" s="163" t="s">
        <v>66</v>
      </c>
      <c r="F42" s="165"/>
    </row>
    <row r="43" spans="1:7" ht="15" x14ac:dyDescent="0.45">
      <c r="A43" s="111"/>
      <c r="C43" s="162"/>
      <c r="D43" s="167"/>
      <c r="E43" s="168"/>
      <c r="F43" s="169"/>
    </row>
    <row r="44" spans="1:7" ht="15" x14ac:dyDescent="0.45">
      <c r="A44" s="111"/>
      <c r="C44" s="162"/>
      <c r="D44" s="167"/>
      <c r="E44" s="170" t="s">
        <v>67</v>
      </c>
      <c r="F44" s="171">
        <v>1000</v>
      </c>
    </row>
    <row r="45" spans="1:7" ht="15" x14ac:dyDescent="0.45">
      <c r="A45" s="111"/>
      <c r="C45" s="110"/>
      <c r="D45" s="110"/>
      <c r="E45" s="309" t="s">
        <v>14</v>
      </c>
      <c r="F45" s="153">
        <f>SUM(F27:F44)</f>
        <v>17800</v>
      </c>
    </row>
    <row r="46" spans="1:7" ht="5.0999999999999996" customHeight="1" x14ac:dyDescent="0.45">
      <c r="A46" s="111"/>
      <c r="C46" s="110"/>
      <c r="D46" s="110"/>
      <c r="E46" s="172"/>
      <c r="F46" s="173"/>
    </row>
    <row r="47" spans="1:7" ht="15" x14ac:dyDescent="0.45">
      <c r="A47" s="111"/>
      <c r="C47" s="110"/>
      <c r="D47" s="110"/>
      <c r="E47" s="155" t="s">
        <v>157</v>
      </c>
      <c r="F47" s="369"/>
      <c r="G47" s="200"/>
    </row>
    <row r="48" spans="1:7" ht="15" x14ac:dyDescent="0.45">
      <c r="A48" s="111"/>
      <c r="C48" s="110"/>
      <c r="D48" s="157"/>
      <c r="E48" s="174" t="s">
        <v>68</v>
      </c>
      <c r="F48" s="159">
        <f>F45-F47</f>
        <v>17800</v>
      </c>
    </row>
    <row r="49" spans="1:19" ht="15" x14ac:dyDescent="0.45">
      <c r="A49" s="111"/>
    </row>
    <row r="51" spans="1:19" ht="15" x14ac:dyDescent="0.45">
      <c r="A51" s="111"/>
    </row>
    <row r="52" spans="1:19" ht="15" x14ac:dyDescent="0.45">
      <c r="A52" s="111"/>
      <c r="C52" s="407" t="s">
        <v>69</v>
      </c>
      <c r="D52" s="408"/>
      <c r="E52" s="175" t="s">
        <v>52</v>
      </c>
      <c r="F52" s="160" t="s">
        <v>12</v>
      </c>
    </row>
    <row r="53" spans="1:19" ht="15" x14ac:dyDescent="0.45">
      <c r="A53" s="176"/>
      <c r="C53" s="177"/>
      <c r="D53" s="109"/>
      <c r="E53" s="319" t="s">
        <v>143</v>
      </c>
      <c r="F53" s="193">
        <v>2500</v>
      </c>
    </row>
    <row r="54" spans="1:19" ht="15" x14ac:dyDescent="0.45">
      <c r="A54" s="111"/>
      <c r="C54" s="177"/>
      <c r="D54" s="109"/>
      <c r="E54" s="178"/>
      <c r="F54" s="193"/>
    </row>
    <row r="55" spans="1:19" ht="15" x14ac:dyDescent="0.45">
      <c r="A55" s="111"/>
      <c r="C55" s="110"/>
      <c r="D55" s="109"/>
      <c r="E55" s="174" t="s">
        <v>67</v>
      </c>
      <c r="F55" s="159">
        <f>SUM(F53:F54)</f>
        <v>2500</v>
      </c>
    </row>
    <row r="56" spans="1:19" ht="15" x14ac:dyDescent="0.45">
      <c r="A56" s="111"/>
      <c r="C56" s="110"/>
      <c r="D56" s="157"/>
      <c r="E56" s="162"/>
      <c r="F56" s="179"/>
    </row>
    <row r="57" spans="1:19" ht="14.25" thickBot="1" x14ac:dyDescent="0.5">
      <c r="C57" s="110"/>
      <c r="D57" s="157"/>
      <c r="E57" s="162"/>
      <c r="F57" s="179"/>
    </row>
    <row r="58" spans="1:19" ht="15.4" thickBot="1" x14ac:dyDescent="0.5">
      <c r="A58" s="111"/>
      <c r="C58" s="109"/>
      <c r="D58" s="109"/>
      <c r="E58" s="180" t="s">
        <v>70</v>
      </c>
      <c r="F58" s="181">
        <f>F48+F22+F55+F24</f>
        <v>98300</v>
      </c>
    </row>
    <row r="60" spans="1:19" s="131" customFormat="1" ht="14.25" thickBot="1" x14ac:dyDescent="0.5">
      <c r="A60" s="96"/>
      <c r="C60" s="177"/>
    </row>
    <row r="61" spans="1:19" ht="17.649999999999999" thickBot="1" x14ac:dyDescent="0.5">
      <c r="B61" s="340" t="s">
        <v>71</v>
      </c>
      <c r="C61" s="323"/>
      <c r="D61" s="323"/>
      <c r="E61" s="323"/>
      <c r="F61" s="323"/>
      <c r="G61" s="324"/>
    </row>
    <row r="62" spans="1:19" s="131" customFormat="1" ht="15.4" thickBot="1" x14ac:dyDescent="0.5">
      <c r="A62" s="111"/>
      <c r="C62" s="177"/>
    </row>
    <row r="63" spans="1:19" ht="15.4" thickBot="1" x14ac:dyDescent="0.5">
      <c r="A63" s="111"/>
      <c r="B63" s="321" t="s">
        <v>35</v>
      </c>
      <c r="C63" s="182"/>
      <c r="D63" s="182"/>
      <c r="E63" s="182"/>
      <c r="F63" s="183" t="s">
        <v>17</v>
      </c>
      <c r="G63" s="183" t="s">
        <v>34</v>
      </c>
      <c r="H63" s="184"/>
      <c r="I63" s="184"/>
      <c r="J63" s="184"/>
      <c r="L63" s="131"/>
      <c r="M63" s="131"/>
      <c r="N63" s="131"/>
      <c r="O63" s="131"/>
      <c r="P63" s="131"/>
      <c r="Q63" s="131"/>
      <c r="R63" s="131"/>
      <c r="S63" s="131"/>
    </row>
    <row r="64" spans="1:19" ht="15" x14ac:dyDescent="0.45">
      <c r="A64" s="111"/>
      <c r="B64" s="412" t="s">
        <v>18</v>
      </c>
      <c r="C64" s="413"/>
      <c r="D64" s="413"/>
      <c r="E64" s="413"/>
      <c r="F64" s="413"/>
      <c r="G64" s="414"/>
      <c r="H64" s="184"/>
      <c r="I64" s="184"/>
      <c r="J64" s="184"/>
      <c r="L64" s="131"/>
      <c r="M64" s="131"/>
      <c r="N64" s="131"/>
      <c r="O64" s="131"/>
      <c r="P64" s="131"/>
      <c r="Q64" s="131"/>
      <c r="R64" s="131"/>
      <c r="S64" s="131"/>
    </row>
    <row r="65" spans="1:19" x14ac:dyDescent="0.45">
      <c r="B65" s="109"/>
      <c r="C65" s="185" t="s">
        <v>19</v>
      </c>
      <c r="E65" s="186">
        <v>30</v>
      </c>
      <c r="F65" s="187">
        <f>F22/E65</f>
        <v>2600</v>
      </c>
      <c r="G65" s="239">
        <f>F65/$F$11</f>
        <v>0.25490196078431365</v>
      </c>
      <c r="H65" s="188"/>
      <c r="I65" s="188"/>
      <c r="J65" s="188"/>
      <c r="L65" s="131"/>
      <c r="M65" s="131"/>
      <c r="N65" s="131"/>
      <c r="O65" s="131"/>
      <c r="P65" s="131"/>
      <c r="Q65" s="131"/>
      <c r="R65" s="131"/>
      <c r="S65" s="131"/>
    </row>
    <row r="66" spans="1:19" ht="15" x14ac:dyDescent="0.45">
      <c r="A66" s="111"/>
      <c r="B66" s="109"/>
      <c r="C66" s="185" t="s">
        <v>72</v>
      </c>
      <c r="E66" s="189">
        <v>15</v>
      </c>
      <c r="F66" s="187">
        <f>F24/E66</f>
        <v>0</v>
      </c>
      <c r="G66" s="239">
        <f>F66/$F$11</f>
        <v>0</v>
      </c>
      <c r="H66" s="188"/>
      <c r="I66" s="188"/>
      <c r="J66" s="188"/>
      <c r="L66" s="131"/>
      <c r="M66" s="131"/>
      <c r="N66" s="131"/>
      <c r="O66" s="131"/>
      <c r="P66" s="131"/>
      <c r="Q66" s="131"/>
      <c r="R66" s="131"/>
      <c r="S66" s="131"/>
    </row>
    <row r="67" spans="1:19" x14ac:dyDescent="0.45">
      <c r="B67" s="109"/>
      <c r="C67" s="190" t="s">
        <v>73</v>
      </c>
      <c r="E67" s="189">
        <v>15</v>
      </c>
      <c r="F67" s="187">
        <f>F48/E67</f>
        <v>1186.6666666666667</v>
      </c>
      <c r="G67" s="239">
        <f t="shared" ref="G67:G69" si="0">F67/$F$11</f>
        <v>0.11633986928104574</v>
      </c>
      <c r="H67" s="188"/>
      <c r="I67" s="188"/>
      <c r="J67" s="188"/>
      <c r="L67" s="131"/>
      <c r="M67" s="131"/>
      <c r="N67" s="131"/>
      <c r="O67" s="131"/>
      <c r="P67" s="131"/>
      <c r="Q67" s="131"/>
      <c r="R67" s="131"/>
      <c r="S67" s="131"/>
    </row>
    <row r="68" spans="1:19" x14ac:dyDescent="0.45">
      <c r="B68" s="109"/>
      <c r="C68" s="190" t="s">
        <v>74</v>
      </c>
      <c r="E68" s="189">
        <v>7</v>
      </c>
      <c r="F68" s="187">
        <f>F55/E68</f>
        <v>357.14285714285717</v>
      </c>
      <c r="G68" s="239">
        <f t="shared" si="0"/>
        <v>3.501400560224089E-2</v>
      </c>
      <c r="H68" s="188"/>
      <c r="I68" s="188"/>
      <c r="J68" s="188"/>
      <c r="L68" s="131"/>
      <c r="M68" s="131"/>
      <c r="N68" s="131"/>
      <c r="O68" s="131"/>
      <c r="P68" s="131"/>
      <c r="Q68" s="131"/>
      <c r="R68" s="131"/>
      <c r="S68" s="131"/>
    </row>
    <row r="69" spans="1:19" x14ac:dyDescent="0.45">
      <c r="B69" s="109"/>
      <c r="C69" s="185" t="s">
        <v>21</v>
      </c>
      <c r="E69" s="191">
        <v>1.4999999999999999E-2</v>
      </c>
      <c r="F69" s="187">
        <f>E69*F58</f>
        <v>1474.5</v>
      </c>
      <c r="G69" s="239">
        <f t="shared" si="0"/>
        <v>0.14455882352941174</v>
      </c>
      <c r="H69" s="188"/>
      <c r="I69" s="188"/>
      <c r="J69" s="188"/>
      <c r="L69" s="131"/>
      <c r="M69" s="131"/>
      <c r="N69" s="131"/>
      <c r="O69" s="131"/>
      <c r="P69" s="131"/>
      <c r="Q69" s="131"/>
      <c r="R69" s="131"/>
      <c r="S69" s="131"/>
    </row>
    <row r="70" spans="1:19" x14ac:dyDescent="0.45">
      <c r="B70" s="109"/>
      <c r="C70" s="405" t="s">
        <v>22</v>
      </c>
      <c r="D70" s="406"/>
      <c r="E70" s="406"/>
      <c r="F70" s="192">
        <f>SUM(F65:F69)</f>
        <v>5618.3095238095239</v>
      </c>
      <c r="G70" s="348">
        <f>SUM(G65:G69)</f>
        <v>0.550814659197012</v>
      </c>
      <c r="H70" s="188"/>
      <c r="I70" s="188"/>
      <c r="J70" s="188"/>
      <c r="L70" s="131"/>
      <c r="M70" s="131"/>
      <c r="N70" s="131"/>
      <c r="O70" s="131"/>
      <c r="P70" s="131"/>
      <c r="Q70" s="131"/>
      <c r="R70" s="131"/>
      <c r="S70" s="131"/>
    </row>
    <row r="71" spans="1:19" x14ac:dyDescent="0.45">
      <c r="B71" s="409"/>
      <c r="C71" s="409"/>
      <c r="D71" s="409"/>
      <c r="E71" s="409"/>
      <c r="F71" s="409"/>
      <c r="G71" s="114"/>
      <c r="H71" s="114"/>
      <c r="I71" s="114"/>
      <c r="J71" s="114"/>
      <c r="L71" s="131"/>
      <c r="M71" s="131"/>
      <c r="N71" s="131"/>
      <c r="O71" s="131"/>
      <c r="P71" s="131"/>
      <c r="Q71" s="131"/>
      <c r="R71" s="131"/>
      <c r="S71" s="131"/>
    </row>
    <row r="72" spans="1:19" ht="15" x14ac:dyDescent="0.45">
      <c r="A72" s="111"/>
      <c r="B72" s="415" t="s">
        <v>75</v>
      </c>
      <c r="C72" s="415"/>
      <c r="D72" s="415"/>
      <c r="E72" s="415"/>
      <c r="F72" s="415"/>
      <c r="G72" s="415"/>
      <c r="H72" s="299"/>
      <c r="I72" s="184"/>
      <c r="J72" s="184"/>
      <c r="L72" s="131"/>
      <c r="M72" s="131"/>
      <c r="N72" s="131"/>
      <c r="O72" s="131"/>
      <c r="P72" s="131"/>
      <c r="Q72" s="131"/>
      <c r="R72" s="131"/>
      <c r="S72" s="131"/>
    </row>
    <row r="73" spans="1:19" ht="15" x14ac:dyDescent="0.45">
      <c r="A73" s="111"/>
      <c r="B73" s="109"/>
      <c r="C73" s="410" t="s">
        <v>76</v>
      </c>
      <c r="D73" s="411"/>
      <c r="E73" s="411"/>
      <c r="F73" s="193">
        <v>50</v>
      </c>
      <c r="G73" s="239">
        <f t="shared" ref="G73:G77" si="1">F73/$F$11</f>
        <v>4.9019607843137246E-3</v>
      </c>
      <c r="H73" s="300"/>
      <c r="I73" s="188"/>
      <c r="J73" s="188"/>
      <c r="L73" s="131"/>
      <c r="M73" s="131"/>
      <c r="N73" s="131"/>
      <c r="O73" s="131"/>
      <c r="P73" s="131"/>
      <c r="Q73" s="131"/>
      <c r="R73" s="131"/>
      <c r="S73" s="131"/>
    </row>
    <row r="74" spans="1:19" s="131" customFormat="1" ht="15" x14ac:dyDescent="0.45">
      <c r="A74" s="111"/>
      <c r="C74" s="194" t="s">
        <v>77</v>
      </c>
      <c r="D74" s="195"/>
      <c r="E74" s="195"/>
      <c r="F74" s="193">
        <v>200</v>
      </c>
      <c r="G74" s="239">
        <f t="shared" si="1"/>
        <v>1.9607843137254898E-2</v>
      </c>
      <c r="H74" s="300"/>
      <c r="I74" s="188"/>
      <c r="J74" s="188"/>
    </row>
    <row r="75" spans="1:19" x14ac:dyDescent="0.45">
      <c r="B75" s="109"/>
      <c r="C75" s="194" t="s">
        <v>78</v>
      </c>
      <c r="D75" s="97"/>
      <c r="E75" s="97"/>
      <c r="F75" s="193">
        <v>2000</v>
      </c>
      <c r="G75" s="239">
        <f t="shared" si="1"/>
        <v>0.19607843137254899</v>
      </c>
      <c r="H75" s="131"/>
      <c r="I75" s="188"/>
      <c r="J75" s="188"/>
      <c r="K75" s="131"/>
      <c r="L75" s="131"/>
      <c r="M75" s="131"/>
      <c r="N75" s="131"/>
      <c r="O75" s="131"/>
      <c r="P75" s="131"/>
      <c r="Q75" s="131"/>
      <c r="R75" s="131"/>
      <c r="S75" s="131"/>
    </row>
    <row r="76" spans="1:19" ht="15" x14ac:dyDescent="0.45">
      <c r="A76" s="111"/>
      <c r="B76" s="109"/>
      <c r="C76" s="194" t="s">
        <v>79</v>
      </c>
      <c r="D76" s="97"/>
      <c r="E76" s="97"/>
      <c r="F76" s="193">
        <v>200</v>
      </c>
      <c r="G76" s="239">
        <f t="shared" si="1"/>
        <v>1.9607843137254898E-2</v>
      </c>
      <c r="H76" s="188"/>
      <c r="J76" s="188"/>
      <c r="L76" s="131"/>
      <c r="M76" s="131"/>
      <c r="N76" s="131"/>
      <c r="O76" s="131"/>
      <c r="P76" s="131"/>
      <c r="Q76" s="131"/>
      <c r="R76" s="131"/>
      <c r="S76" s="131"/>
    </row>
    <row r="77" spans="1:19" s="199" customFormat="1" ht="15" x14ac:dyDescent="0.45">
      <c r="A77" s="111"/>
      <c r="B77" s="196"/>
      <c r="C77" s="194" t="s">
        <v>80</v>
      </c>
      <c r="D77" s="197"/>
      <c r="E77" s="197"/>
      <c r="F77" s="193">
        <v>0</v>
      </c>
      <c r="G77" s="239">
        <f t="shared" si="1"/>
        <v>0</v>
      </c>
      <c r="H77" s="198"/>
      <c r="J77" s="198"/>
      <c r="L77" s="200"/>
      <c r="M77" s="200"/>
      <c r="N77" s="200"/>
      <c r="O77" s="200"/>
      <c r="P77" s="200"/>
      <c r="Q77" s="200"/>
      <c r="R77" s="200"/>
      <c r="S77" s="200"/>
    </row>
    <row r="78" spans="1:19" ht="15" x14ac:dyDescent="0.45">
      <c r="A78" s="201"/>
      <c r="B78" s="109"/>
      <c r="C78" s="405" t="s">
        <v>22</v>
      </c>
      <c r="D78" s="406"/>
      <c r="E78" s="406"/>
      <c r="F78" s="192">
        <f>SUM(F73:F77)</f>
        <v>2450</v>
      </c>
      <c r="G78" s="348">
        <f>SUM(G73:G77)</f>
        <v>0.2401960784313725</v>
      </c>
      <c r="H78" s="188"/>
      <c r="N78" s="131"/>
      <c r="O78" s="131"/>
      <c r="P78" s="131"/>
      <c r="Q78" s="131"/>
      <c r="R78" s="131"/>
      <c r="S78" s="131"/>
    </row>
    <row r="79" spans="1:19" x14ac:dyDescent="0.45">
      <c r="B79" s="109"/>
      <c r="C79" s="415" t="s">
        <v>26</v>
      </c>
      <c r="D79" s="415"/>
      <c r="E79" s="415"/>
      <c r="F79" s="159">
        <f>F70+F78</f>
        <v>8068.3095238095239</v>
      </c>
      <c r="G79" s="219">
        <f>G70+G78</f>
        <v>0.79101073762838447</v>
      </c>
      <c r="H79" s="203"/>
      <c r="N79" s="131"/>
      <c r="O79" s="131"/>
      <c r="P79" s="131"/>
      <c r="Q79" s="131"/>
      <c r="R79" s="131"/>
      <c r="S79" s="131"/>
    </row>
    <row r="80" spans="1:19" x14ac:dyDescent="0.45">
      <c r="B80" s="109"/>
      <c r="C80" s="109"/>
      <c r="D80" s="109"/>
      <c r="E80" s="162"/>
      <c r="F80" s="204"/>
      <c r="G80" s="203"/>
      <c r="H80" s="203"/>
      <c r="N80" s="131"/>
      <c r="O80" s="131"/>
      <c r="P80" s="131"/>
      <c r="Q80" s="131"/>
      <c r="R80" s="131"/>
      <c r="S80" s="131"/>
    </row>
    <row r="81" spans="1:19" ht="14.25" thickBot="1" x14ac:dyDescent="0.5"/>
    <row r="82" spans="1:19" ht="15.4" thickBot="1" x14ac:dyDescent="0.5">
      <c r="B82" s="321" t="s">
        <v>81</v>
      </c>
      <c r="C82" s="322"/>
      <c r="D82" s="322"/>
      <c r="E82" s="322"/>
      <c r="F82" s="183" t="s">
        <v>82</v>
      </c>
      <c r="G82" s="183" t="s">
        <v>34</v>
      </c>
      <c r="H82" s="184"/>
      <c r="I82" s="184"/>
      <c r="J82" s="184"/>
      <c r="L82" s="131"/>
      <c r="M82" s="131"/>
      <c r="N82" s="131"/>
      <c r="O82" s="131"/>
      <c r="P82" s="131"/>
      <c r="Q82" s="131"/>
      <c r="R82" s="131"/>
      <c r="S82" s="131"/>
    </row>
    <row r="83" spans="1:19" x14ac:dyDescent="0.45">
      <c r="B83" s="109"/>
      <c r="C83" s="194" t="s">
        <v>158</v>
      </c>
      <c r="D83" s="133"/>
      <c r="E83" s="351">
        <f>Haltung_Huhn_Freiland!H90</f>
        <v>8.1984476047031976</v>
      </c>
      <c r="F83" s="187">
        <f>E83*$F$7</f>
        <v>49190.685628219187</v>
      </c>
      <c r="G83" s="239">
        <f>F83/$F$11</f>
        <v>4.8226162380607036</v>
      </c>
      <c r="H83" s="131"/>
      <c r="N83" s="131"/>
      <c r="O83" s="131"/>
      <c r="P83" s="131"/>
      <c r="Q83" s="131"/>
      <c r="R83" s="131"/>
      <c r="S83" s="131"/>
    </row>
    <row r="84" spans="1:19" s="199" customFormat="1" x14ac:dyDescent="0.45">
      <c r="A84" s="96"/>
      <c r="B84" s="196"/>
      <c r="C84" s="194" t="s">
        <v>159</v>
      </c>
      <c r="D84" s="197"/>
      <c r="E84" s="205">
        <v>0</v>
      </c>
      <c r="F84" s="187">
        <f>E84*$F$7</f>
        <v>0</v>
      </c>
      <c r="G84" s="346">
        <f t="shared" ref="G84:G94" si="2">F84/$F$11</f>
        <v>0</v>
      </c>
      <c r="H84" s="198"/>
      <c r="N84" s="200"/>
      <c r="O84" s="200"/>
      <c r="P84" s="200"/>
      <c r="Q84" s="200"/>
      <c r="R84" s="200"/>
      <c r="S84" s="200"/>
    </row>
    <row r="85" spans="1:19" x14ac:dyDescent="0.45">
      <c r="B85" s="109"/>
      <c r="C85" s="194" t="s">
        <v>83</v>
      </c>
      <c r="D85" s="97"/>
      <c r="E85" s="205">
        <v>0.5</v>
      </c>
      <c r="F85" s="187">
        <f>E85*$F$7</f>
        <v>3000</v>
      </c>
      <c r="G85" s="346">
        <f t="shared" si="2"/>
        <v>0.29411764705882348</v>
      </c>
      <c r="H85" s="188"/>
      <c r="N85" s="131"/>
      <c r="O85" s="131"/>
      <c r="P85" s="131"/>
      <c r="Q85" s="131"/>
      <c r="R85" s="131"/>
      <c r="S85" s="131"/>
    </row>
    <row r="86" spans="1:19" x14ac:dyDescent="0.45">
      <c r="B86" s="109"/>
      <c r="C86" s="194" t="s">
        <v>84</v>
      </c>
      <c r="D86" s="301"/>
      <c r="E86" s="302">
        <v>0.5</v>
      </c>
      <c r="F86" s="187">
        <f>E86*$F$7</f>
        <v>3000</v>
      </c>
      <c r="G86" s="346">
        <f t="shared" si="2"/>
        <v>0.29411764705882348</v>
      </c>
      <c r="H86" s="188"/>
      <c r="N86" s="131"/>
      <c r="O86" s="131"/>
      <c r="P86" s="131"/>
      <c r="Q86" s="131"/>
      <c r="R86" s="131"/>
      <c r="S86" s="131"/>
    </row>
    <row r="87" spans="1:19" x14ac:dyDescent="0.45">
      <c r="B87" s="109"/>
      <c r="C87" s="194" t="s">
        <v>85</v>
      </c>
      <c r="D87" s="97"/>
      <c r="E87" s="205">
        <v>0.1</v>
      </c>
      <c r="F87" s="187">
        <f>E87*F7</f>
        <v>600</v>
      </c>
      <c r="G87" s="346">
        <f t="shared" si="2"/>
        <v>5.8823529411764698E-2</v>
      </c>
      <c r="H87" s="188"/>
      <c r="N87" s="131"/>
      <c r="O87" s="131"/>
      <c r="P87" s="131"/>
      <c r="Q87" s="131"/>
      <c r="R87" s="131"/>
      <c r="S87" s="131"/>
    </row>
    <row r="88" spans="1:19" s="289" customFormat="1" x14ac:dyDescent="0.45">
      <c r="C88" s="290" t="s">
        <v>86</v>
      </c>
      <c r="D88" s="287">
        <f>Haltung_Huhn_Freiland!H21</f>
        <v>6</v>
      </c>
      <c r="E88" s="288">
        <v>25</v>
      </c>
      <c r="F88" s="291">
        <f>+D88*E88</f>
        <v>150</v>
      </c>
      <c r="G88" s="347">
        <f>F88/$F$11</f>
        <v>1.4705882352941175E-2</v>
      </c>
      <c r="H88" s="292"/>
    </row>
    <row r="89" spans="1:19" x14ac:dyDescent="0.45">
      <c r="B89" s="109"/>
      <c r="C89" s="359" t="s">
        <v>87</v>
      </c>
      <c r="D89" s="97"/>
      <c r="E89" s="206">
        <v>0.02</v>
      </c>
      <c r="F89" s="208">
        <f>E89*(F45+F55)</f>
        <v>406</v>
      </c>
      <c r="G89" s="239">
        <f t="shared" si="2"/>
        <v>3.9803921568627443E-2</v>
      </c>
      <c r="H89" s="188"/>
      <c r="N89" s="131"/>
      <c r="O89" s="131"/>
      <c r="P89" s="131"/>
      <c r="Q89" s="131"/>
      <c r="R89" s="131"/>
      <c r="S89" s="131"/>
    </row>
    <row r="90" spans="1:19" x14ac:dyDescent="0.45">
      <c r="B90" s="109"/>
      <c r="C90" s="359" t="s">
        <v>88</v>
      </c>
      <c r="D90" s="97"/>
      <c r="E90" s="206">
        <v>5.0000000000000001E-3</v>
      </c>
      <c r="F90" s="208">
        <f>E90*F19</f>
        <v>390</v>
      </c>
      <c r="G90" s="239">
        <f t="shared" si="2"/>
        <v>3.8235294117647055E-2</v>
      </c>
      <c r="H90" s="188"/>
      <c r="N90" s="131"/>
      <c r="O90" s="131"/>
      <c r="P90" s="131"/>
      <c r="Q90" s="131"/>
      <c r="R90" s="131"/>
      <c r="S90" s="131"/>
    </row>
    <row r="91" spans="1:19" s="210" customFormat="1" x14ac:dyDescent="0.4">
      <c r="A91" s="96"/>
      <c r="B91" s="207"/>
      <c r="C91" s="194" t="s">
        <v>89</v>
      </c>
      <c r="D91" s="311">
        <v>100</v>
      </c>
      <c r="E91" s="312">
        <v>0.9</v>
      </c>
      <c r="F91" s="208">
        <f>D91*E91</f>
        <v>90</v>
      </c>
      <c r="G91" s="239">
        <f t="shared" si="2"/>
        <v>8.823529411764704E-3</v>
      </c>
      <c r="H91" s="198"/>
      <c r="I91" s="209"/>
      <c r="J91" s="209"/>
      <c r="K91" s="209"/>
      <c r="L91" s="209"/>
      <c r="M91" s="209"/>
      <c r="N91" s="209"/>
    </row>
    <row r="92" spans="1:19" s="210" customFormat="1" x14ac:dyDescent="0.4">
      <c r="A92" s="96"/>
      <c r="B92" s="207"/>
      <c r="C92" s="194" t="s">
        <v>144</v>
      </c>
      <c r="D92" s="293"/>
      <c r="E92" s="310">
        <v>0.4</v>
      </c>
      <c r="F92" s="211">
        <f>E92*F11</f>
        <v>4080.0000000000009</v>
      </c>
      <c r="G92" s="239">
        <f>E92</f>
        <v>0.4</v>
      </c>
      <c r="H92" s="198"/>
      <c r="I92" s="209"/>
      <c r="J92" s="209"/>
      <c r="K92" s="209"/>
      <c r="L92" s="209"/>
      <c r="M92" s="209"/>
      <c r="N92" s="209"/>
    </row>
    <row r="93" spans="1:19" x14ac:dyDescent="0.45">
      <c r="B93" s="109"/>
      <c r="C93" s="194" t="s">
        <v>67</v>
      </c>
      <c r="D93" s="97"/>
      <c r="E93" s="205">
        <v>0.5</v>
      </c>
      <c r="F93" s="211">
        <f>E93*F7</f>
        <v>3000</v>
      </c>
      <c r="G93" s="239">
        <f t="shared" si="2"/>
        <v>0.29411764705882348</v>
      </c>
      <c r="H93" s="188"/>
      <c r="N93" s="131"/>
      <c r="O93" s="131"/>
      <c r="P93" s="131"/>
      <c r="Q93" s="131"/>
      <c r="R93" s="131"/>
      <c r="S93" s="131"/>
    </row>
    <row r="94" spans="1:19" x14ac:dyDescent="0.45">
      <c r="B94" s="109"/>
      <c r="C94" s="194" t="s">
        <v>145</v>
      </c>
      <c r="D94" s="370">
        <v>0.5</v>
      </c>
      <c r="E94" s="313">
        <v>2000</v>
      </c>
      <c r="F94" s="314">
        <f>E94*D94</f>
        <v>1000</v>
      </c>
      <c r="G94" s="346">
        <f t="shared" si="2"/>
        <v>9.8039215686274495E-2</v>
      </c>
      <c r="H94" s="188"/>
      <c r="N94" s="131"/>
      <c r="O94" s="131"/>
      <c r="P94" s="131"/>
      <c r="Q94" s="131"/>
      <c r="R94" s="131"/>
      <c r="S94" s="131"/>
    </row>
    <row r="95" spans="1:19" x14ac:dyDescent="0.45">
      <c r="C95" s="415" t="s">
        <v>90</v>
      </c>
      <c r="D95" s="415"/>
      <c r="E95" s="415"/>
      <c r="F95" s="212">
        <f>SUM(F83:F94)</f>
        <v>64906.685628219187</v>
      </c>
      <c r="G95" s="219">
        <f>SUM(G83:G94)</f>
        <v>6.3634005517861931</v>
      </c>
    </row>
    <row r="97" spans="2:19" ht="14.25" thickBot="1" x14ac:dyDescent="0.5"/>
    <row r="98" spans="2:19" ht="15.4" thickBot="1" x14ac:dyDescent="0.5">
      <c r="B98" s="321" t="s">
        <v>91</v>
      </c>
      <c r="C98" s="182"/>
      <c r="D98" s="182"/>
      <c r="E98" s="182"/>
      <c r="F98" s="183" t="s">
        <v>82</v>
      </c>
      <c r="G98" s="183" t="s">
        <v>34</v>
      </c>
      <c r="H98" s="184"/>
      <c r="I98" s="184"/>
      <c r="J98" s="184"/>
      <c r="L98" s="131"/>
      <c r="M98" s="131"/>
      <c r="N98" s="131"/>
      <c r="O98" s="131"/>
      <c r="P98" s="131"/>
      <c r="Q98" s="131"/>
      <c r="R98" s="131"/>
      <c r="S98" s="131"/>
    </row>
    <row r="99" spans="2:19" x14ac:dyDescent="0.45">
      <c r="E99" s="213" t="s">
        <v>149</v>
      </c>
      <c r="F99" s="213" t="s">
        <v>92</v>
      </c>
      <c r="G99" s="213" t="s">
        <v>92</v>
      </c>
    </row>
    <row r="100" spans="2:19" x14ac:dyDescent="0.45">
      <c r="C100" s="214" t="s">
        <v>93</v>
      </c>
      <c r="D100" s="133"/>
      <c r="E100" s="303">
        <v>16</v>
      </c>
      <c r="F100" s="215">
        <f>E100*Haltung_Huhn_Freiland!$H$21</f>
        <v>96</v>
      </c>
      <c r="G100" s="353">
        <f>F100/$F$11</f>
        <v>9.4117647058823521E-3</v>
      </c>
    </row>
    <row r="101" spans="2:19" x14ac:dyDescent="0.45">
      <c r="C101" s="216" t="s">
        <v>139</v>
      </c>
      <c r="D101" s="97"/>
      <c r="E101" s="303">
        <v>13</v>
      </c>
      <c r="F101" s="215">
        <f>E101*Haltung_Huhn_Freiland!$H$21</f>
        <v>78</v>
      </c>
      <c r="G101" s="353">
        <f t="shared" ref="G101:G103" si="3">F101/$F$11</f>
        <v>7.6470588235294104E-3</v>
      </c>
    </row>
    <row r="102" spans="2:19" s="131" customFormat="1" x14ac:dyDescent="0.45">
      <c r="C102" s="216" t="s">
        <v>141</v>
      </c>
      <c r="D102" s="134"/>
      <c r="E102" s="303">
        <v>6</v>
      </c>
      <c r="F102" s="215">
        <f>E102*Haltung_Huhn_Freiland!$H$21</f>
        <v>36</v>
      </c>
      <c r="G102" s="353">
        <f t="shared" si="3"/>
        <v>3.5294117647058816E-3</v>
      </c>
      <c r="H102" s="198"/>
    </row>
    <row r="103" spans="2:19" x14ac:dyDescent="0.45">
      <c r="C103" s="217" t="s">
        <v>140</v>
      </c>
      <c r="D103" s="218"/>
      <c r="E103" s="303">
        <v>42</v>
      </c>
      <c r="F103" s="215">
        <f>E103*Haltung_Huhn_Freiland!$H$21</f>
        <v>252</v>
      </c>
      <c r="G103" s="353">
        <f t="shared" si="3"/>
        <v>2.4705882352941171E-2</v>
      </c>
    </row>
    <row r="104" spans="2:19" x14ac:dyDescent="0.45">
      <c r="C104" s="425" t="s">
        <v>94</v>
      </c>
      <c r="D104" s="426"/>
      <c r="E104" s="427"/>
      <c r="F104" s="345">
        <f>SUM(F100:F103)</f>
        <v>462</v>
      </c>
      <c r="G104" s="202">
        <f>SUM(G100:G103)</f>
        <v>4.5294117647058818E-2</v>
      </c>
    </row>
    <row r="106" spans="2:19" x14ac:dyDescent="0.45">
      <c r="C106" s="428" t="s">
        <v>95</v>
      </c>
      <c r="D106" s="429"/>
      <c r="E106" s="282">
        <v>15</v>
      </c>
      <c r="F106" s="159">
        <f>F104*E106</f>
        <v>6930</v>
      </c>
      <c r="G106" s="219">
        <f>G104*E106</f>
        <v>0.67941176470588227</v>
      </c>
    </row>
    <row r="108" spans="2:19" ht="14.25" thickBot="1" x14ac:dyDescent="0.5">
      <c r="G108" s="131"/>
    </row>
    <row r="109" spans="2:19" ht="17.649999999999999" thickBot="1" x14ac:dyDescent="0.5">
      <c r="B109" s="422" t="s">
        <v>96</v>
      </c>
      <c r="C109" s="423"/>
      <c r="D109" s="423"/>
      <c r="E109" s="423"/>
      <c r="F109" s="423"/>
      <c r="G109" s="424"/>
      <c r="H109" s="131"/>
      <c r="I109" s="131"/>
      <c r="J109" s="131"/>
      <c r="K109" s="131"/>
      <c r="L109" s="131"/>
      <c r="M109" s="131"/>
      <c r="N109" s="131"/>
    </row>
    <row r="110" spans="2:19" ht="18.75" customHeight="1" thickBot="1" x14ac:dyDescent="0.5">
      <c r="B110" s="220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</row>
    <row r="111" spans="2:19" ht="18.75" customHeight="1" thickBot="1" x14ac:dyDescent="0.5">
      <c r="B111" s="220"/>
      <c r="C111" s="131"/>
      <c r="D111" s="131"/>
      <c r="E111" s="131"/>
      <c r="F111" s="131"/>
      <c r="G111" s="183" t="s">
        <v>34</v>
      </c>
      <c r="H111" s="131"/>
      <c r="I111" s="131"/>
      <c r="J111" s="131"/>
      <c r="K111" s="131"/>
      <c r="L111" s="131"/>
      <c r="M111" s="131"/>
      <c r="N111" s="131"/>
    </row>
    <row r="112" spans="2:19" x14ac:dyDescent="0.45">
      <c r="B112" s="221"/>
      <c r="C112" s="222" t="s">
        <v>130</v>
      </c>
      <c r="D112" s="223"/>
      <c r="E112" s="224"/>
      <c r="F112" s="225"/>
      <c r="G112" s="226">
        <f>G79</f>
        <v>0.79101073762838447</v>
      </c>
      <c r="H112" s="131"/>
      <c r="I112" s="131"/>
      <c r="J112" s="131"/>
      <c r="K112" s="131"/>
      <c r="L112" s="131"/>
      <c r="M112" s="131"/>
      <c r="N112" s="131"/>
    </row>
    <row r="113" spans="1:15" x14ac:dyDescent="0.45">
      <c r="B113" s="221"/>
      <c r="C113" s="227" t="s">
        <v>131</v>
      </c>
      <c r="D113" s="228"/>
      <c r="E113" s="229"/>
      <c r="F113" s="230"/>
      <c r="G113" s="231">
        <f>G95</f>
        <v>6.3634005517861931</v>
      </c>
      <c r="H113" s="131"/>
      <c r="I113" s="131"/>
      <c r="J113" s="131"/>
      <c r="K113" s="131"/>
      <c r="L113" s="131"/>
      <c r="M113" s="131"/>
      <c r="N113" s="131"/>
    </row>
    <row r="114" spans="1:15" x14ac:dyDescent="0.45">
      <c r="B114" s="221"/>
      <c r="C114" s="419" t="s">
        <v>97</v>
      </c>
      <c r="D114" s="420"/>
      <c r="E114" s="420"/>
      <c r="F114" s="421"/>
      <c r="G114" s="232">
        <f>G113+G112</f>
        <v>7.1544112894145773</v>
      </c>
      <c r="H114" s="131"/>
      <c r="I114" s="131"/>
      <c r="J114" s="131"/>
      <c r="K114" s="131"/>
      <c r="L114" s="131"/>
      <c r="M114" s="131"/>
      <c r="N114" s="131"/>
    </row>
    <row r="115" spans="1:15" s="199" customFormat="1" x14ac:dyDescent="0.45">
      <c r="A115" s="96"/>
      <c r="B115" s="233"/>
      <c r="C115" s="234"/>
      <c r="D115" s="234"/>
      <c r="E115" s="235"/>
      <c r="G115" s="236"/>
      <c r="H115" s="200"/>
      <c r="I115" s="200"/>
      <c r="J115" s="200"/>
      <c r="K115" s="200"/>
      <c r="L115" s="200"/>
      <c r="M115" s="200"/>
      <c r="N115" s="200"/>
    </row>
    <row r="116" spans="1:15" x14ac:dyDescent="0.45">
      <c r="B116" s="221"/>
      <c r="C116" s="237" t="s">
        <v>38</v>
      </c>
      <c r="D116" s="238"/>
      <c r="E116" s="224"/>
      <c r="F116" s="238"/>
      <c r="G116" s="239">
        <f>G106</f>
        <v>0.67941176470588227</v>
      </c>
      <c r="H116" s="131"/>
      <c r="I116" s="131"/>
      <c r="J116" s="131"/>
      <c r="K116" s="131"/>
      <c r="L116" s="131"/>
      <c r="M116" s="131"/>
      <c r="N116" s="131"/>
    </row>
    <row r="117" spans="1:15" x14ac:dyDescent="0.45">
      <c r="B117" s="221"/>
      <c r="C117" s="240" t="s">
        <v>98</v>
      </c>
      <c r="D117" s="241">
        <v>0.1</v>
      </c>
      <c r="E117" s="229"/>
      <c r="F117" s="242"/>
      <c r="G117" s="239">
        <f>G114*D117</f>
        <v>0.71544112894145773</v>
      </c>
      <c r="H117" s="131"/>
      <c r="I117" s="131"/>
      <c r="J117" s="131"/>
      <c r="K117" s="131"/>
      <c r="L117" s="131"/>
      <c r="M117" s="131"/>
      <c r="N117" s="131"/>
    </row>
    <row r="118" spans="1:15" s="111" customFormat="1" ht="23.25" customHeight="1" x14ac:dyDescent="0.45">
      <c r="A118" s="96"/>
      <c r="B118" s="243"/>
      <c r="C118" s="244" t="s">
        <v>99</v>
      </c>
      <c r="D118" s="245"/>
      <c r="E118" s="245"/>
      <c r="F118" s="245"/>
      <c r="G118" s="246">
        <f>G114+G116+G117</f>
        <v>8.5492641830619185</v>
      </c>
      <c r="H118" s="154"/>
      <c r="I118" s="154"/>
      <c r="J118" s="154"/>
      <c r="K118" s="201"/>
      <c r="L118" s="201"/>
      <c r="M118" s="201"/>
      <c r="N118" s="201"/>
    </row>
    <row r="119" spans="1:15" ht="14.25" thickBot="1" x14ac:dyDescent="0.5">
      <c r="B119" s="131"/>
      <c r="G119" s="200"/>
      <c r="H119" s="200"/>
      <c r="I119" s="200"/>
      <c r="J119" s="200"/>
      <c r="K119" s="131"/>
      <c r="L119" s="131"/>
      <c r="M119" s="131"/>
      <c r="N119" s="131"/>
    </row>
    <row r="120" spans="1:15" ht="24.95" customHeight="1" thickBot="1" x14ac:dyDescent="0.5">
      <c r="B120" s="131"/>
      <c r="C120" s="247" t="s">
        <v>100</v>
      </c>
      <c r="D120" s="248"/>
      <c r="E120" s="248"/>
      <c r="F120" s="249"/>
      <c r="G120" s="371">
        <v>10</v>
      </c>
      <c r="H120" s="200"/>
      <c r="I120" s="200"/>
      <c r="J120" s="200"/>
      <c r="K120" s="131"/>
      <c r="L120" s="131"/>
      <c r="M120" s="131"/>
      <c r="N120" s="131"/>
    </row>
    <row r="121" spans="1:15" ht="14.25" thickBot="1" x14ac:dyDescent="0.5"/>
    <row r="122" spans="1:15" ht="17.649999999999999" thickBot="1" x14ac:dyDescent="0.5">
      <c r="B122" s="422" t="s">
        <v>151</v>
      </c>
      <c r="C122" s="423"/>
      <c r="D122" s="423"/>
      <c r="E122" s="423"/>
      <c r="F122" s="423"/>
      <c r="G122" s="424"/>
      <c r="H122" s="200"/>
      <c r="I122" s="200"/>
      <c r="J122" s="200"/>
      <c r="K122" s="131"/>
      <c r="L122" s="131"/>
      <c r="M122" s="131"/>
      <c r="N122" s="131"/>
    </row>
    <row r="123" spans="1:15" ht="14.25" thickBot="1" x14ac:dyDescent="0.5">
      <c r="B123" s="131"/>
      <c r="H123" s="131"/>
      <c r="I123" s="131"/>
      <c r="J123" s="131"/>
      <c r="K123" s="131"/>
      <c r="L123" s="131"/>
      <c r="M123" s="131"/>
      <c r="N123" s="131"/>
    </row>
    <row r="124" spans="1:15" ht="17.649999999999999" thickBot="1" x14ac:dyDescent="0.5">
      <c r="B124" s="220"/>
      <c r="E124" s="250" t="s">
        <v>82</v>
      </c>
      <c r="F124" s="251" t="s">
        <v>101</v>
      </c>
      <c r="G124" s="131"/>
      <c r="H124" s="131"/>
      <c r="I124" s="131"/>
      <c r="J124" s="131"/>
      <c r="K124" s="131"/>
      <c r="L124" s="131"/>
      <c r="M124" s="131"/>
      <c r="N124" s="131"/>
    </row>
    <row r="125" spans="1:15" ht="15.75" customHeight="1" x14ac:dyDescent="0.45">
      <c r="B125" s="131"/>
      <c r="C125" s="361" t="s">
        <v>167</v>
      </c>
      <c r="D125" s="252"/>
      <c r="E125" s="253">
        <f>G120*F11</f>
        <v>102000.00000000001</v>
      </c>
      <c r="F125" s="219">
        <f>E125/F11</f>
        <v>10</v>
      </c>
      <c r="G125" s="254"/>
      <c r="H125" s="131"/>
      <c r="I125" s="131"/>
      <c r="J125" s="131"/>
      <c r="K125" s="131"/>
      <c r="L125" s="131"/>
      <c r="M125" s="131"/>
      <c r="N125" s="131"/>
    </row>
    <row r="126" spans="1:15" ht="15.75" customHeight="1" x14ac:dyDescent="0.45">
      <c r="B126" s="131"/>
      <c r="C126" s="361" t="s">
        <v>168</v>
      </c>
      <c r="D126" s="252"/>
      <c r="E126" s="253">
        <f>E125-F95</f>
        <v>37093.314371780827</v>
      </c>
      <c r="F126" s="219">
        <f>F125-G95</f>
        <v>3.6365994482138069</v>
      </c>
      <c r="G126" s="131"/>
      <c r="H126" s="131"/>
      <c r="I126" s="131"/>
      <c r="J126" s="131"/>
      <c r="K126" s="131"/>
      <c r="L126" s="131"/>
      <c r="M126" s="131"/>
      <c r="N126" s="131"/>
    </row>
    <row r="127" spans="1:15" ht="5.0999999999999996" customHeight="1" x14ac:dyDescent="0.45">
      <c r="B127" s="131"/>
      <c r="C127" s="255"/>
      <c r="D127" s="255"/>
      <c r="E127" s="256"/>
      <c r="F127" s="257"/>
      <c r="G127" s="131"/>
      <c r="H127" s="131"/>
      <c r="I127" s="131"/>
      <c r="J127" s="131"/>
      <c r="K127" s="131"/>
      <c r="L127" s="131"/>
      <c r="M127" s="131"/>
      <c r="N127" s="131"/>
      <c r="O127" s="109"/>
    </row>
    <row r="128" spans="1:15" s="264" customFormat="1" ht="24.75" customHeight="1" x14ac:dyDescent="0.45">
      <c r="A128" s="96"/>
      <c r="B128" s="258"/>
      <c r="C128" s="259" t="s">
        <v>102</v>
      </c>
      <c r="D128" s="260"/>
      <c r="E128" s="261">
        <f>E126-F79</f>
        <v>29025.004847971304</v>
      </c>
      <c r="F128" s="262">
        <f>F126-G79</f>
        <v>2.8455887105854223</v>
      </c>
      <c r="G128" s="258"/>
      <c r="H128" s="258"/>
      <c r="I128" s="258"/>
      <c r="J128" s="258"/>
      <c r="K128" s="258"/>
      <c r="L128" s="258"/>
      <c r="M128" s="258"/>
      <c r="N128" s="258"/>
      <c r="O128" s="263"/>
    </row>
    <row r="129" spans="1:15" x14ac:dyDescent="0.45">
      <c r="B129" s="131"/>
      <c r="C129" s="255"/>
      <c r="D129" s="255"/>
      <c r="E129" s="255"/>
      <c r="F129" s="265"/>
      <c r="G129" s="266"/>
      <c r="H129" s="131"/>
      <c r="I129" s="131"/>
      <c r="J129" s="131"/>
      <c r="K129" s="131"/>
      <c r="L129" s="131"/>
      <c r="M129" s="131"/>
      <c r="N129" s="131"/>
      <c r="O129" s="109"/>
    </row>
    <row r="130" spans="1:15" x14ac:dyDescent="0.45">
      <c r="B130" s="131"/>
      <c r="C130" s="158" t="s">
        <v>103</v>
      </c>
      <c r="D130" s="252"/>
      <c r="E130" s="304">
        <f>F104</f>
        <v>462</v>
      </c>
      <c r="F130" s="267" t="s">
        <v>104</v>
      </c>
      <c r="G130" s="268"/>
      <c r="H130" s="131"/>
      <c r="I130" s="131"/>
      <c r="J130" s="131"/>
      <c r="K130" s="131"/>
      <c r="L130" s="131"/>
      <c r="M130" s="131"/>
      <c r="N130" s="131"/>
      <c r="O130" s="109"/>
    </row>
    <row r="131" spans="1:15" x14ac:dyDescent="0.45">
      <c r="B131" s="131"/>
      <c r="C131" s="255"/>
      <c r="E131" s="255"/>
      <c r="F131" s="265"/>
      <c r="G131" s="131"/>
      <c r="H131" s="131"/>
      <c r="I131" s="131"/>
      <c r="J131" s="131"/>
      <c r="K131" s="131"/>
      <c r="L131" s="131"/>
      <c r="M131" s="131"/>
      <c r="N131" s="131"/>
      <c r="O131" s="109"/>
    </row>
    <row r="132" spans="1:15" s="264" customFormat="1" ht="27" customHeight="1" x14ac:dyDescent="0.45">
      <c r="A132" s="96"/>
      <c r="B132" s="258"/>
      <c r="C132" s="259" t="s">
        <v>105</v>
      </c>
      <c r="D132" s="260"/>
      <c r="E132" s="389">
        <f>E128/E130</f>
        <v>62.824685818119704</v>
      </c>
      <c r="F132" s="390"/>
      <c r="G132" s="269"/>
      <c r="H132" s="258"/>
      <c r="I132" s="258"/>
      <c r="J132" s="258"/>
      <c r="K132" s="258"/>
      <c r="L132" s="258"/>
      <c r="M132" s="258"/>
      <c r="N132" s="258"/>
      <c r="O132" s="263"/>
    </row>
    <row r="133" spans="1:15" x14ac:dyDescent="0.45">
      <c r="B133" s="131"/>
      <c r="C133" s="255"/>
      <c r="D133" s="255"/>
      <c r="E133" s="255"/>
      <c r="F133" s="265"/>
      <c r="G133" s="131"/>
      <c r="H133" s="131"/>
      <c r="I133" s="131"/>
      <c r="J133" s="131"/>
      <c r="K133" s="131"/>
      <c r="L133" s="131"/>
      <c r="M133" s="131"/>
      <c r="N133" s="131"/>
      <c r="O133" s="109"/>
    </row>
    <row r="134" spans="1:15" ht="18.75" customHeight="1" x14ac:dyDescent="0.45">
      <c r="B134" s="131"/>
      <c r="C134" s="391" t="s">
        <v>106</v>
      </c>
      <c r="D134" s="392"/>
      <c r="E134" s="395">
        <f>F79/F126</f>
        <v>2218.6412440260492</v>
      </c>
      <c r="F134" s="396"/>
      <c r="G134" s="131"/>
      <c r="H134" s="131"/>
      <c r="I134" s="131"/>
      <c r="J134" s="131"/>
      <c r="K134" s="131"/>
      <c r="L134" s="131"/>
      <c r="M134" s="131"/>
      <c r="N134" s="131"/>
      <c r="O134" s="109"/>
    </row>
    <row r="135" spans="1:15" ht="18.75" customHeight="1" x14ac:dyDescent="0.45">
      <c r="B135" s="131"/>
      <c r="C135" s="393"/>
      <c r="D135" s="394"/>
      <c r="E135" s="397">
        <f>E134/F10</f>
        <v>1305.0830847212053</v>
      </c>
      <c r="F135" s="398"/>
      <c r="G135" s="131"/>
      <c r="H135" s="131"/>
      <c r="I135" s="131"/>
      <c r="J135" s="131"/>
      <c r="K135" s="131"/>
      <c r="L135" s="131"/>
      <c r="M135" s="131"/>
      <c r="N135" s="131"/>
      <c r="O135" s="109"/>
    </row>
    <row r="136" spans="1:15" x14ac:dyDescent="0.45">
      <c r="B136" s="131"/>
      <c r="H136" s="131"/>
      <c r="I136" s="131"/>
      <c r="J136" s="131"/>
      <c r="K136" s="131"/>
      <c r="L136" s="131"/>
      <c r="M136" s="131"/>
      <c r="N136" s="131"/>
      <c r="O136" s="109"/>
    </row>
    <row r="137" spans="1:15" ht="18.75" customHeight="1" x14ac:dyDescent="0.45">
      <c r="B137" s="131"/>
      <c r="C137" s="391" t="s">
        <v>107</v>
      </c>
      <c r="D137" s="392"/>
      <c r="E137" s="395">
        <f>F79/(F126-G106)</f>
        <v>2728.3724901216274</v>
      </c>
      <c r="F137" s="396"/>
      <c r="H137" s="131"/>
      <c r="I137" s="131"/>
      <c r="J137" s="131"/>
      <c r="K137" s="131"/>
      <c r="L137" s="131"/>
      <c r="M137" s="131"/>
      <c r="N137" s="131"/>
      <c r="O137" s="109"/>
    </row>
    <row r="138" spans="1:15" ht="18.75" customHeight="1" x14ac:dyDescent="0.45">
      <c r="B138" s="131"/>
      <c r="C138" s="393"/>
      <c r="D138" s="394"/>
      <c r="E138" s="397">
        <f>E137/F10</f>
        <v>1604.9249941891924</v>
      </c>
      <c r="F138" s="398"/>
      <c r="H138" s="131"/>
      <c r="I138" s="131"/>
      <c r="J138" s="131"/>
      <c r="K138" s="131"/>
      <c r="L138" s="131"/>
      <c r="M138" s="131"/>
      <c r="N138" s="131"/>
    </row>
  </sheetData>
  <sheetProtection algorithmName="SHA-512" hashValue="BM6XV8b4RjrgxsZw4QAo0OJDd/hdmlULeLTfNjf3My1eRhEMbSZ8zgv8QFkTQcFroXwHAfNsbDcjK64ctmtxqQ==" saltValue="RSlMyOSYGp1ONNN5aUz46g==" spinCount="100000" sheet="1" objects="1" scenarios="1" selectLockedCells="1"/>
  <protectedRanges>
    <protectedRange sqref="G120" name="Bereich14"/>
    <protectedRange sqref="F21" name="Bereich2"/>
    <protectedRange sqref="D16:E18" name="Bereich1"/>
    <protectedRange sqref="E43:F44" name="Bereich4"/>
    <protectedRange sqref="E53:F54" name="Bereich5"/>
    <protectedRange sqref="E65:E69" name="Bereich6"/>
    <protectedRange sqref="F73:F77" name="Bereich7"/>
    <protectedRange sqref="E84:E94" name="Bereich8"/>
    <protectedRange sqref="D88" name="Bereich9"/>
    <protectedRange sqref="E100:E103" name="Bereich11"/>
    <protectedRange sqref="E106" name="Bereich12"/>
    <protectedRange sqref="D117" name="Bereich13"/>
    <protectedRange sqref="E27:F42" name="Bereich4_2"/>
  </protectedRanges>
  <mergeCells count="26">
    <mergeCell ref="C114:F114"/>
    <mergeCell ref="B122:G122"/>
    <mergeCell ref="C79:E79"/>
    <mergeCell ref="C95:E95"/>
    <mergeCell ref="C104:E104"/>
    <mergeCell ref="C106:D106"/>
    <mergeCell ref="B109:G109"/>
    <mergeCell ref="D2:F2"/>
    <mergeCell ref="C10:E10"/>
    <mergeCell ref="C11:E11"/>
    <mergeCell ref="C78:E78"/>
    <mergeCell ref="C26:D26"/>
    <mergeCell ref="C52:D52"/>
    <mergeCell ref="C70:E70"/>
    <mergeCell ref="B71:F71"/>
    <mergeCell ref="C73:E73"/>
    <mergeCell ref="B64:G64"/>
    <mergeCell ref="B72:G72"/>
    <mergeCell ref="C24:E24"/>
    <mergeCell ref="E132:F132"/>
    <mergeCell ref="C134:D135"/>
    <mergeCell ref="E134:F134"/>
    <mergeCell ref="E135:F135"/>
    <mergeCell ref="C137:D138"/>
    <mergeCell ref="E137:F137"/>
    <mergeCell ref="E138:F138"/>
  </mergeCells>
  <pageMargins left="0.70866141732283472" right="0.70866141732283472" top="0.78740157480314965" bottom="0.78740157480314965" header="0.31496062992125984" footer="0.31496062992125984"/>
  <pageSetup paperSize="8" scale="5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C2:G21"/>
  <sheetViews>
    <sheetView showGridLines="0" zoomScale="115" zoomScaleNormal="115" workbookViewId="0">
      <selection activeCell="D16" sqref="D16"/>
    </sheetView>
  </sheetViews>
  <sheetFormatPr baseColWidth="10" defaultColWidth="10.73046875" defaultRowHeight="14.25" x14ac:dyDescent="0.45"/>
  <cols>
    <col min="2" max="2" width="33.59765625" bestFit="1" customWidth="1"/>
    <col min="3" max="3" width="60" bestFit="1" customWidth="1"/>
    <col min="4" max="4" width="33.59765625" bestFit="1" customWidth="1"/>
    <col min="5" max="5" width="17.86328125" bestFit="1" customWidth="1"/>
    <col min="6" max="6" width="14.265625" bestFit="1" customWidth="1"/>
    <col min="7" max="7" width="12.265625" bestFit="1" customWidth="1"/>
    <col min="8" max="8" width="17.86328125" bestFit="1" customWidth="1"/>
    <col min="9" max="9" width="28.265625" bestFit="1" customWidth="1"/>
    <col min="10" max="10" width="11.59765625" bestFit="1" customWidth="1"/>
  </cols>
  <sheetData>
    <row r="2" spans="3:7" x14ac:dyDescent="0.45">
      <c r="C2" s="12" t="s">
        <v>108</v>
      </c>
    </row>
    <row r="3" spans="3:7" x14ac:dyDescent="0.45">
      <c r="C3" s="9" t="s">
        <v>109</v>
      </c>
      <c r="D3" s="4">
        <f>D4*50%</f>
        <v>710</v>
      </c>
      <c r="E3" s="3" t="s">
        <v>110</v>
      </c>
    </row>
    <row r="4" spans="3:7" x14ac:dyDescent="0.45">
      <c r="C4" s="8" t="s">
        <v>48</v>
      </c>
      <c r="D4" s="2">
        <v>1420</v>
      </c>
      <c r="E4" t="s">
        <v>111</v>
      </c>
      <c r="F4" s="1"/>
    </row>
    <row r="6" spans="3:7" x14ac:dyDescent="0.45">
      <c r="C6" s="5" t="s">
        <v>112</v>
      </c>
    </row>
    <row r="7" spans="3:7" x14ac:dyDescent="0.45">
      <c r="D7" s="11" t="s">
        <v>113</v>
      </c>
      <c r="E7" s="11" t="s">
        <v>114</v>
      </c>
      <c r="F7" s="11" t="s">
        <v>115</v>
      </c>
      <c r="G7" s="11" t="s">
        <v>116</v>
      </c>
    </row>
    <row r="8" spans="3:7" x14ac:dyDescent="0.45">
      <c r="C8" t="s">
        <v>117</v>
      </c>
      <c r="D8" s="10" t="e">
        <f>IF(SUM(#REF!)&lt;75,SUM(#REF!),75)</f>
        <v>#REF!</v>
      </c>
      <c r="E8" s="6" t="e">
        <f>D8*D3</f>
        <v>#REF!</v>
      </c>
      <c r="F8" s="13">
        <v>0.4</v>
      </c>
      <c r="G8" s="6" t="e">
        <f>E8*F8</f>
        <v>#REF!</v>
      </c>
    </row>
    <row r="9" spans="3:7" x14ac:dyDescent="0.45">
      <c r="C9" t="s">
        <v>118</v>
      </c>
      <c r="D9" s="10" t="e">
        <f>IF(#REF!&lt;25,#REF!,25)</f>
        <v>#REF!</v>
      </c>
      <c r="E9" s="6" t="e">
        <f>D9*D4</f>
        <v>#REF!</v>
      </c>
      <c r="F9" s="13">
        <v>0.4</v>
      </c>
      <c r="G9" s="6" t="e">
        <f>E9*F9</f>
        <v>#REF!</v>
      </c>
    </row>
    <row r="10" spans="3:7" x14ac:dyDescent="0.45">
      <c r="C10" t="s">
        <v>119</v>
      </c>
      <c r="D10" s="14"/>
      <c r="E10" s="7" t="e">
        <f>#REF!</f>
        <v>#REF!</v>
      </c>
      <c r="F10" s="13">
        <v>0.3</v>
      </c>
      <c r="G10" s="6" t="e">
        <f>E10*F10</f>
        <v>#REF!</v>
      </c>
    </row>
    <row r="13" spans="3:7" x14ac:dyDescent="0.45">
      <c r="C13" s="12" t="s">
        <v>120</v>
      </c>
    </row>
    <row r="14" spans="3:7" x14ac:dyDescent="0.45">
      <c r="C14" s="9" t="s">
        <v>109</v>
      </c>
      <c r="D14" s="4">
        <f>D15*50%</f>
        <v>710</v>
      </c>
      <c r="E14" s="3" t="s">
        <v>110</v>
      </c>
    </row>
    <row r="15" spans="3:7" x14ac:dyDescent="0.45">
      <c r="C15" s="8" t="s">
        <v>48</v>
      </c>
      <c r="D15" s="2">
        <v>1420</v>
      </c>
      <c r="E15" t="s">
        <v>111</v>
      </c>
      <c r="F15" s="1"/>
    </row>
    <row r="17" spans="3:7" x14ac:dyDescent="0.45">
      <c r="C17" s="5" t="s">
        <v>112</v>
      </c>
    </row>
    <row r="18" spans="3:7" x14ac:dyDescent="0.45">
      <c r="D18" s="11" t="s">
        <v>113</v>
      </c>
      <c r="E18" s="11" t="s">
        <v>114</v>
      </c>
      <c r="F18" s="11" t="s">
        <v>115</v>
      </c>
      <c r="G18" s="11" t="s">
        <v>116</v>
      </c>
    </row>
    <row r="19" spans="3:7" x14ac:dyDescent="0.45">
      <c r="C19" t="s">
        <v>117</v>
      </c>
      <c r="D19" s="10">
        <f>IF(SUM(Schlachtung_Masthuhn!D16:D17)&lt;75,SUM(Schlachtung_Masthuhn!D16:D17),75)</f>
        <v>40</v>
      </c>
      <c r="E19" s="6">
        <f>D19*D14</f>
        <v>28400</v>
      </c>
      <c r="F19" s="13">
        <v>0.4</v>
      </c>
      <c r="G19" s="6">
        <f>E19*F19</f>
        <v>11360</v>
      </c>
    </row>
    <row r="20" spans="3:7" x14ac:dyDescent="0.45">
      <c r="C20" t="s">
        <v>118</v>
      </c>
      <c r="D20" s="10">
        <f>IF(Schlachtung_Masthuhn!D18&lt;25,Schlachtung_Masthuhn!D18,25)</f>
        <v>20</v>
      </c>
      <c r="E20" s="6">
        <f>D20*D15</f>
        <v>28400</v>
      </c>
      <c r="F20" s="13">
        <v>0.4</v>
      </c>
      <c r="G20" s="6">
        <f>E20*F20</f>
        <v>11360</v>
      </c>
    </row>
    <row r="21" spans="3:7" x14ac:dyDescent="0.45">
      <c r="C21" t="s">
        <v>119</v>
      </c>
      <c r="D21" s="14"/>
      <c r="E21" s="7">
        <f>+Schlachtung_Masthuhn!F45/1.22</f>
        <v>14590.163934426229</v>
      </c>
      <c r="F21" s="13">
        <v>0.3</v>
      </c>
      <c r="G21" s="6">
        <f>E21*F21</f>
        <v>4377.0491803278683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C9B62F0ECD3648AA6B5EEB0BB55C3C" ma:contentTypeVersion="13" ma:contentTypeDescription="Create a new document." ma:contentTypeScope="" ma:versionID="bebf672c5e646c51ea31e8d5a26489b2">
  <xsd:schema xmlns:xsd="http://www.w3.org/2001/XMLSchema" xmlns:xs="http://www.w3.org/2001/XMLSchema" xmlns:p="http://schemas.microsoft.com/office/2006/metadata/properties" xmlns:ns2="0c106d98-12ba-43db-9b6d-21218272d064" xmlns:ns3="5e829316-799d-411c-8325-295ef13fe2fb" targetNamespace="http://schemas.microsoft.com/office/2006/metadata/properties" ma:root="true" ma:fieldsID="7e043b0e55ddf808dd8220587907e9d5" ns2:_="" ns3:_="">
    <xsd:import namespace="0c106d98-12ba-43db-9b6d-21218272d064"/>
    <xsd:import namespace="5e829316-799d-411c-8325-295ef13fe2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06d98-12ba-43db-9b6d-21218272d0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829316-799d-411c-8325-295ef13fe2f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3CE804-AB8D-400C-957F-85B5F58FD6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106d98-12ba-43db-9b6d-21218272d064"/>
    <ds:schemaRef ds:uri="5e829316-799d-411c-8325-295ef13fe2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FF358D-FDFF-47AF-9BA1-E044553E91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0668BA-150C-4849-B226-00673543BEB4}">
  <ds:schemaRefs>
    <ds:schemaRef ds:uri="5e829316-799d-411c-8325-295ef13fe2fb"/>
    <ds:schemaRef ds:uri="0c106d98-12ba-43db-9b6d-21218272d064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Haltung_Huhn_Freiland</vt:lpstr>
      <vt:lpstr>Schlachtung_Masthuhn</vt:lpstr>
      <vt:lpstr>Beitrag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2019-07-30T07:13:39Z</dcterms:created>
  <dcterms:modified xsi:type="dcterms:W3CDTF">2022-11-16T13:05:23Z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0x010100D6C9B62F0ECD3648AA6B5EEB0BB55C3C</vt:lpwstr>
  </property>
</Properties>
</file>