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showInkAnnotation="0"/>
  <xr:revisionPtr revIDLastSave="0" documentId="8_{B8D62B66-3124-44FF-B218-80A18A35F2D1}" xr6:coauthVersionLast="47" xr6:coauthVersionMax="47" xr10:uidLastSave="{00000000-0000-0000-0000-000000000000}"/>
  <bookViews>
    <workbookView xWindow="-98" yWindow="-98" windowWidth="28996" windowHeight="15796" tabRatio="842" xr2:uid="{00000000-000D-0000-FFFF-FFFF00000000}"/>
  </bookViews>
  <sheets>
    <sheet name="Haltung_Truthahn" sheetId="16" r:id="rId1"/>
    <sheet name="Schlachtung_Truthahn" sheetId="17" r:id="rId2"/>
    <sheet name="Beitrag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7" l="1"/>
  <c r="F8" i="17"/>
  <c r="H26" i="16" l="1"/>
  <c r="F54" i="17" l="1"/>
  <c r="F93" i="17"/>
  <c r="F77" i="17" l="1"/>
  <c r="F65" i="17"/>
  <c r="F46" i="17"/>
  <c r="F49" i="17" s="1"/>
  <c r="G76" i="16"/>
  <c r="H76" i="16" s="1"/>
  <c r="G61" i="16"/>
  <c r="H27" i="16"/>
  <c r="H25" i="16"/>
  <c r="F66" i="17" l="1"/>
  <c r="G50" i="16"/>
  <c r="G77" i="16" l="1"/>
  <c r="G79" i="16" s="1"/>
  <c r="H77" i="16" l="1"/>
  <c r="H79" i="16" s="1"/>
  <c r="H89" i="16" s="1"/>
  <c r="F16" i="17"/>
  <c r="F87" i="17"/>
  <c r="G58" i="16"/>
  <c r="G59" i="16"/>
  <c r="F60" i="16"/>
  <c r="H60" i="16" s="1"/>
  <c r="G60" i="16" l="1"/>
  <c r="E100" i="17"/>
  <c r="E99" i="17"/>
  <c r="D19" i="2"/>
  <c r="D20" i="2"/>
  <c r="E20" i="2" s="1"/>
  <c r="G20" i="2" s="1"/>
  <c r="H50" i="16"/>
  <c r="G62" i="16"/>
  <c r="H62" i="16" s="1"/>
  <c r="H61" i="16"/>
  <c r="G65" i="16"/>
  <c r="H65" i="16" s="1"/>
  <c r="G66" i="16"/>
  <c r="H66" i="16" s="1"/>
  <c r="G63" i="16"/>
  <c r="H63" i="16" s="1"/>
  <c r="E21" i="2"/>
  <c r="G21" i="2" s="1"/>
  <c r="D9" i="2"/>
  <c r="E9" i="2" s="1"/>
  <c r="G9" i="2" s="1"/>
  <c r="D8" i="2"/>
  <c r="D3" i="2"/>
  <c r="E10" i="2"/>
  <c r="G10" i="2" s="1"/>
  <c r="F7" i="17"/>
  <c r="F99" i="17" s="1"/>
  <c r="F90" i="17"/>
  <c r="F18" i="17"/>
  <c r="F17" i="17"/>
  <c r="F19" i="17" s="1"/>
  <c r="G64" i="16"/>
  <c r="H64" i="16" s="1"/>
  <c r="H59" i="16"/>
  <c r="H58" i="16"/>
  <c r="G57" i="16"/>
  <c r="H57" i="16" s="1"/>
  <c r="D33" i="16"/>
  <c r="D14" i="2"/>
  <c r="F33" i="16" l="1"/>
  <c r="F34" i="16"/>
  <c r="H34" i="16" s="1"/>
  <c r="F89" i="17"/>
  <c r="F22" i="17"/>
  <c r="F67" i="17"/>
  <c r="F88" i="17"/>
  <c r="E8" i="2"/>
  <c r="G8" i="2" s="1"/>
  <c r="E19" i="2"/>
  <c r="G19" i="2" s="1"/>
  <c r="F84" i="17"/>
  <c r="G67" i="16"/>
  <c r="F10" i="17"/>
  <c r="F11" i="17" s="1"/>
  <c r="E123" i="17" s="1"/>
  <c r="F83" i="17"/>
  <c r="F92" i="17"/>
  <c r="F101" i="17"/>
  <c r="F85" i="17"/>
  <c r="F100" i="17"/>
  <c r="F86" i="17"/>
  <c r="F64" i="17" l="1"/>
  <c r="F57" i="17"/>
  <c r="F68" i="17" s="1"/>
  <c r="H35" i="16"/>
  <c r="H33" i="16"/>
  <c r="G51" i="16" s="1"/>
  <c r="H51" i="16" s="1"/>
  <c r="F91" i="17"/>
  <c r="G91" i="17" s="1"/>
  <c r="G93" i="17"/>
  <c r="F69" i="17"/>
  <c r="F78" i="17" s="1"/>
  <c r="F123" i="17"/>
  <c r="G89" i="17"/>
  <c r="G99" i="17"/>
  <c r="G68" i="17"/>
  <c r="I89" i="16"/>
  <c r="G88" i="17"/>
  <c r="G87" i="17"/>
  <c r="H67" i="16"/>
  <c r="G92" i="17"/>
  <c r="G85" i="17"/>
  <c r="G86" i="17"/>
  <c r="F102" i="17"/>
  <c r="G73" i="17"/>
  <c r="G65" i="17"/>
  <c r="G66" i="17"/>
  <c r="G72" i="17"/>
  <c r="G90" i="17"/>
  <c r="G75" i="17"/>
  <c r="G76" i="17"/>
  <c r="G74" i="17"/>
  <c r="G67" i="17"/>
  <c r="G83" i="17"/>
  <c r="G100" i="17"/>
  <c r="G101" i="17"/>
  <c r="G84" i="17"/>
  <c r="G43" i="16" l="1"/>
  <c r="H43" i="16" s="1"/>
  <c r="H36" i="16"/>
  <c r="G45" i="16" s="1"/>
  <c r="G44" i="16"/>
  <c r="H44" i="16" s="1"/>
  <c r="G68" i="16"/>
  <c r="F104" i="17"/>
  <c r="E128" i="17"/>
  <c r="G49" i="16"/>
  <c r="G77" i="17"/>
  <c r="G102" i="17"/>
  <c r="G104" i="17" s="1"/>
  <c r="G64" i="17"/>
  <c r="G69" i="17" s="1"/>
  <c r="G78" i="17" l="1"/>
  <c r="G110" i="17" s="1"/>
  <c r="H68" i="16"/>
  <c r="H69" i="16" s="1"/>
  <c r="H86" i="16" s="1"/>
  <c r="I86" i="16" s="1"/>
  <c r="G69" i="16"/>
  <c r="G46" i="16"/>
  <c r="G114" i="17"/>
  <c r="H49" i="16"/>
  <c r="H52" i="16" s="1"/>
  <c r="G52" i="16"/>
  <c r="H45" i="16"/>
  <c r="H46" i="16" s="1"/>
  <c r="G53" i="16" l="1"/>
  <c r="G71" i="16" s="1"/>
  <c r="H53" i="16"/>
  <c r="H85" i="16" s="1"/>
  <c r="H71" i="16" l="1"/>
  <c r="I85" i="16"/>
  <c r="H87" i="16"/>
  <c r="I87" i="16" l="1"/>
  <c r="I90" i="16" s="1"/>
  <c r="H90" i="16"/>
  <c r="H91" i="16"/>
  <c r="E82" i="17" s="1"/>
  <c r="F82" i="17" s="1"/>
  <c r="I91" i="16" l="1"/>
  <c r="F94" i="17"/>
  <c r="E124" i="17" s="1"/>
  <c r="E126" i="17" s="1"/>
  <c r="E130" i="17" s="1"/>
  <c r="G82" i="17"/>
  <c r="G94" i="17" s="1"/>
  <c r="G111" i="17" l="1"/>
  <c r="G112" i="17" s="1"/>
  <c r="G115" i="17" s="1"/>
  <c r="G116" i="17" s="1"/>
  <c r="F124" i="17"/>
  <c r="E132" i="17" l="1"/>
  <c r="E133" i="17" s="1"/>
  <c r="F126" i="17"/>
  <c r="E135" i="17"/>
  <c r="E136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32" authorId="0" shapeId="0" xr:uid="{49F2F720-0AF3-4BF3-A103-C1E3E73E5308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Besatzdichte ist vom jeweiligen Haltungssystem abhängig. Siehe Broschüre Truthühner in Südtirol S. 27</t>
        </r>
      </text>
    </comment>
    <comment ref="G33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Dieser Wert bezieht sich auf einen Neubau. Durch Umnutzung eines Altgebäudes können die Kosten pro m² deutlich tiefer liegen (ca. 100 €/m²)</t>
        </r>
      </text>
    </comment>
    <comment ref="F49" authorId="0" shapeId="0" xr:uid="{00000000-0006-0000-0000-000002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Versicherungskosten sollten gleichmäßig auf alle vorhandenen Betriebszweige aufgeteilt werden. </t>
        </r>
      </text>
    </comment>
    <comment ref="F57" authorId="0" shapeId="0" xr:uid="{00000000-0006-0000-0000-000003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Preis kann je nach Alter variieren und unterscheidet sich deutlich zwischen Bio und Konventionell. 
Eventuelle Transport- und Meldekosten (Intrastat) sind hier nicht berücksichtigt. </t>
        </r>
      </text>
    </comment>
    <comment ref="E58" authorId="0" shapeId="0" xr:uid="{00000000-0006-0000-0000-000004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Futterverbrauchswerte sollten unbedingt vom Züchter angefordert werden, denn die Angaben sind stark abhängig von der Rasse und dem Geschlecht der Tiere. </t>
        </r>
      </text>
    </comment>
    <comment ref="F58" authorId="0" shapeId="0" xr:uid="{00000000-0006-0000-0000-000005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Futterkosten haben einen großen Einfluss auf die Wirtschaftlichkeit. Daher sollten diese unbedingt durch tatsächliche Preise ersetzt werden. Große Einflussfaktoren sind die Bestellmenge und die Qualität (bio/konv.).</t>
        </r>
      </text>
    </comment>
    <comment ref="E60" authorId="0" shapeId="0" xr:uid="{00000000-0006-0000-0000-000008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Futterverluste können durch die Struktur (pelletiert) und die richtige  Fütterungstechnik minimiert werden.
Siehe Kapitel 4 und 5 der Broschüre "Truthühnerhaltung in Südtirol".</t>
        </r>
      </text>
    </comment>
    <comment ref="F65" authorId="0" shapeId="0" xr:uid="{00000000-0006-0000-0000-000009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Bei Truthühnern ist eine hochwertige Einstreu (möglichst staubfrei) für die Tiergesundheit wichtig.</t>
        </r>
      </text>
    </comment>
    <comment ref="F67" authorId="0" shapeId="0" xr:uid="{00000000-0006-0000-0000-00000A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Ausfälle können durch Einhalten von Hygienemaßnahmen minimiert werden.
Siehe Kapitel 6 der Broschüre "Truthühnerhaltung in Südtirol"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1" authorId="0" shapeId="0" xr:uid="{00000000-0006-0000-0100-000001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Individuell abzuklären mit der SBB-Abteilung Betriebsberatung</t>
        </r>
      </text>
    </comment>
    <comment ref="E26" authorId="0" shapeId="0" xr:uid="{91EFD6C8-0451-4334-B215-B375197D12CD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Preise sind Mittelwerte für neuwertige Geräte. Gebrauchte Geräte sind eine kostengünstige Alternative. Mehr Informationen findet man im SBB-Merkblatt "Geräteausstattung für die Schlachtung".</t>
        </r>
      </text>
    </comment>
    <comment ref="E92" authorId="0" shapeId="0" xr:uid="{00000000-0006-0000-0100-000002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Eventuelle Kosten für Kontrollen (z.B. Salmonellen) bitte hier berücksichtigen.</t>
        </r>
      </text>
    </comment>
  </commentList>
</comments>
</file>

<file path=xl/sharedStrings.xml><?xml version="1.0" encoding="utf-8"?>
<sst xmlns="http://schemas.openxmlformats.org/spreadsheetml/2006/main" count="213" uniqueCount="166">
  <si>
    <r>
      <t xml:space="preserve">Wirtschaftlichkeitsberechnung Truthahnhaltung </t>
    </r>
    <r>
      <rPr>
        <sz val="12"/>
        <color rgb="FF698A48"/>
        <rFont val="MetaBook-Roman"/>
        <family val="2"/>
      </rPr>
      <t xml:space="preserve">(Stand August 2019) </t>
    </r>
  </si>
  <si>
    <t>Bitte nur die hellgrünen Felder ausfüllen!</t>
  </si>
  <si>
    <t>Betriebsdaten</t>
  </si>
  <si>
    <t>Produktion Truthühner/Jahr</t>
  </si>
  <si>
    <t>Mastdauer</t>
  </si>
  <si>
    <t>Produktionszyklen/Jahr (Umtrieb)</t>
  </si>
  <si>
    <t>Anfangsgewicht Küken/Puten</t>
  </si>
  <si>
    <t>Endgewicht (Lebendgewicht)</t>
  </si>
  <si>
    <t>Ausschlachtungsverhältnis</t>
  </si>
  <si>
    <t>Schlachtgewicht</t>
  </si>
  <si>
    <t>Notwendige Investitionen</t>
  </si>
  <si>
    <t>Posten</t>
  </si>
  <si>
    <t>Tierplätze</t>
  </si>
  <si>
    <t>m²</t>
  </si>
  <si>
    <t>Investitionskosten/m²</t>
  </si>
  <si>
    <t>Investitionssumme</t>
  </si>
  <si>
    <t>Wirtschaftsgebäude</t>
  </si>
  <si>
    <t>Auslauf - Wildzaun</t>
  </si>
  <si>
    <t>Einrichtung, Maschinen und Geräte (Tränken, Futtertröge)</t>
  </si>
  <si>
    <t>Summe</t>
  </si>
  <si>
    <t>Kosten</t>
  </si>
  <si>
    <t>Fixe Kosten</t>
  </si>
  <si>
    <t>Gesamt</t>
  </si>
  <si>
    <t>Je Truthuhn</t>
  </si>
  <si>
    <t>Kalkulatorische Fixkosten</t>
  </si>
  <si>
    <t>Abschreibung Gebäude</t>
  </si>
  <si>
    <t>Abschreibung Einrichtung, Maschinen und Geräte, Auslauf</t>
  </si>
  <si>
    <t>Zinsanspruch Eigenkapital bzw. Fremdkapitalzinsen</t>
  </si>
  <si>
    <t>SUMME</t>
  </si>
  <si>
    <t>Laufende Fixkosten (Gemeinkosten)</t>
  </si>
  <si>
    <t>Mitgliedsbeiträge, Beratungsspesen, Buchhaltung</t>
  </si>
  <si>
    <t>Instandhaltung Wirtschaftsgebäude, Auslauf</t>
  </si>
  <si>
    <t>Summe FIXKOSTEN</t>
  </si>
  <si>
    <t>Variable Kosten</t>
  </si>
  <si>
    <t>Jungtiere</t>
  </si>
  <si>
    <t>Mastfutter I/Truthahn</t>
  </si>
  <si>
    <t>Mastfutter II/Truthahn</t>
  </si>
  <si>
    <t>Futterverluste</t>
  </si>
  <si>
    <t>Tränk- und Reinigungswasser</t>
  </si>
  <si>
    <t>Tierarzt, Medikamente, Hygiene/Truthahn</t>
  </si>
  <si>
    <t>Instandhaltung Maschinen, Einrichtung, Geräte</t>
  </si>
  <si>
    <t>SUMME VARIABLE KOSTEN</t>
  </si>
  <si>
    <t>Summen</t>
  </si>
  <si>
    <t>Gesamtkosten (Fixspesen + Variable Spesen)</t>
  </si>
  <si>
    <t>Lohnanspruch</t>
  </si>
  <si>
    <t>Je Truthahn</t>
  </si>
  <si>
    <t>Füttern, Tränken, Entmisten usw.</t>
  </si>
  <si>
    <t>Preisbildung</t>
  </si>
  <si>
    <t>Je kg Schlachtgewicht</t>
  </si>
  <si>
    <t>Fixkosten</t>
  </si>
  <si>
    <t>+ Variable Kosten</t>
  </si>
  <si>
    <t>= Herstellungskosten</t>
  </si>
  <si>
    <t>+ Eigener Lohnanspruch</t>
  </si>
  <si>
    <t>+ Gewinnanspruch für unternehmerische Tätigkeit und Risiko</t>
  </si>
  <si>
    <t>= Mindestpreis für den Truthahnproduzenten</t>
  </si>
  <si>
    <t xml:space="preserve">Truthahnmast </t>
  </si>
  <si>
    <t>Jährliche Schlachttiere</t>
  </si>
  <si>
    <t>Durch. Lebendgewicht/Tier</t>
  </si>
  <si>
    <t>Schlachtausbeute</t>
  </si>
  <si>
    <t>Netto-Schlachtgewicht / Tier</t>
  </si>
  <si>
    <t>Gesamtes Netto-Schlachtgewicht/Jahr</t>
  </si>
  <si>
    <t>Notwendige Gebäudeinvestitionen</t>
  </si>
  <si>
    <t>Fläche m²</t>
  </si>
  <si>
    <t>Kosten/m²</t>
  </si>
  <si>
    <t>Schlachtraum</t>
  </si>
  <si>
    <t>Verarbeitungsraum</t>
  </si>
  <si>
    <t>Verkaufsraum</t>
  </si>
  <si>
    <t xml:space="preserve">Voraussichtl. Beitrag </t>
  </si>
  <si>
    <t>Investition Gebäude</t>
  </si>
  <si>
    <t>Notwendige Geräteinvestitionen</t>
  </si>
  <si>
    <t>Produkt</t>
  </si>
  <si>
    <t>Betäubungsgerät (Bolzenschussgerät)</t>
  </si>
  <si>
    <t>Schlachttrichter</t>
  </si>
  <si>
    <t>Brühkessel</t>
  </si>
  <si>
    <t>Trommelrupfmaschine</t>
  </si>
  <si>
    <t>Kühl- und Abtropfwagen</t>
  </si>
  <si>
    <t>Arbeitstische</t>
  </si>
  <si>
    <t>Messer</t>
  </si>
  <si>
    <t>Sterilisator für Messer</t>
  </si>
  <si>
    <t>Knochensäge, Hacktisch</t>
  </si>
  <si>
    <t>Fleischwolf</t>
  </si>
  <si>
    <t>Wurtstfüller</t>
  </si>
  <si>
    <t>Geeichte Waage</t>
  </si>
  <si>
    <t>Kühlzelle</t>
  </si>
  <si>
    <t>Kühltheke</t>
  </si>
  <si>
    <t>Transportboxen</t>
  </si>
  <si>
    <t>Sonstiges</t>
  </si>
  <si>
    <t>Maschinen und Geräte</t>
  </si>
  <si>
    <t>Sonstige notwendige Anfangsinvestitionen</t>
  </si>
  <si>
    <t>Gesamtinvestition</t>
  </si>
  <si>
    <t>Gemeinkosten</t>
  </si>
  <si>
    <t>Abschreibung Einrichtung</t>
  </si>
  <si>
    <t>Abschreibung Maschinen und Geräte</t>
  </si>
  <si>
    <t>Abschreibung Sonstiges</t>
  </si>
  <si>
    <t>Laufende Fixkosten</t>
  </si>
  <si>
    <t>Gebäudeversicherung</t>
  </si>
  <si>
    <t>Produkthaftpflichtversicherung</t>
  </si>
  <si>
    <t>Jährliche Werbekosten</t>
  </si>
  <si>
    <t>Buchhaltung, Betriebs- und Steuerberatung</t>
  </si>
  <si>
    <t>Kosten Verkaufsstand</t>
  </si>
  <si>
    <t>Variable Kosten - Schlachtung/Zerlegung</t>
  </si>
  <si>
    <t>Betrieb</t>
  </si>
  <si>
    <t>Produktionskosten geschlachtetes Tier / Wert geschlachtetes Tier</t>
  </si>
  <si>
    <t>Zerlegung (Fremdarbeit)</t>
  </si>
  <si>
    <t>Energiespesen (Strom, Heizung, Gas)</t>
  </si>
  <si>
    <t>Gebühren (Wasser, Abwasser, Müll)</t>
  </si>
  <si>
    <t>Schlachtabfälle</t>
  </si>
  <si>
    <t>Reinigung</t>
  </si>
  <si>
    <t>Reparaturen Maschinen und Geräte</t>
  </si>
  <si>
    <t>Reparaturen Gebäude</t>
  </si>
  <si>
    <t>Variable Kosten Hofladen/Verkauf (Strom, Heizung)</t>
  </si>
  <si>
    <t>Summe VARIABLE KOSTEN</t>
  </si>
  <si>
    <t>Lohnansatz Schlachtung und Zerlegung</t>
  </si>
  <si>
    <t>h/Tier</t>
  </si>
  <si>
    <t>Arbeitsaufwand</t>
  </si>
  <si>
    <t xml:space="preserve">Schlachtung </t>
  </si>
  <si>
    <t>Zerlegung + Verpackung</t>
  </si>
  <si>
    <t>Organisation</t>
  </si>
  <si>
    <t>Summe Eigenarbeit</t>
  </si>
  <si>
    <t xml:space="preserve"> Eigener Lohnanspruch</t>
  </si>
  <si>
    <t>Preisbildung vor Steuern</t>
  </si>
  <si>
    <t>= Herstellungskosten/Break even</t>
  </si>
  <si>
    <t>+ Gewinnanspruch für unternehmerische Tätigkeit</t>
  </si>
  <si>
    <t>= Mindestpreis</t>
  </si>
  <si>
    <t>= Effektiver Verkaufspreis</t>
  </si>
  <si>
    <t>Kennzahlen</t>
  </si>
  <si>
    <t>Ø je kg</t>
  </si>
  <si>
    <t>Gewinn (Deckungsbeitrag - Fixkosten)</t>
  </si>
  <si>
    <t>Investierte Arbeitszeit</t>
  </si>
  <si>
    <t>Stunden</t>
  </si>
  <si>
    <t>Gewinn/Stunde</t>
  </si>
  <si>
    <t>Gewinnschwelle (Break-even)</t>
  </si>
  <si>
    <t>Reingewinnschwelle</t>
  </si>
  <si>
    <t>Anerkannte Kosten Masthühner</t>
  </si>
  <si>
    <t>Verarbeitungs- und Lagerram</t>
  </si>
  <si>
    <t>(= 50% Wohnk.)</t>
  </si>
  <si>
    <t>(= 100 % Wohnk.)</t>
  </si>
  <si>
    <t>Beitragsberechnung</t>
  </si>
  <si>
    <t>Förderfläche</t>
  </si>
  <si>
    <t>Anerkannte Kosten</t>
  </si>
  <si>
    <t>Fördersatz</t>
  </si>
  <si>
    <t>Beitrag</t>
  </si>
  <si>
    <r>
      <t xml:space="preserve">Fläche Verarbeitungs-und </t>
    </r>
    <r>
      <rPr>
        <sz val="11"/>
        <color rgb="FFFF0000"/>
        <rFont val="Calibri"/>
        <family val="2"/>
        <scheme val="minor"/>
      </rPr>
      <t>Schlachtraum??</t>
    </r>
    <r>
      <rPr>
        <sz val="11"/>
        <color theme="1"/>
        <rFont val="Calibri"/>
        <family val="2"/>
        <scheme val="minor"/>
      </rPr>
      <t xml:space="preserve"> Lagerraum (max 75 m²)</t>
    </r>
  </si>
  <si>
    <t>Fläche Verkaufsraum (max 25m²)</t>
  </si>
  <si>
    <t>Maschinenkosten laut Kostenvoranschlag (ohne IVA)</t>
  </si>
  <si>
    <t>Anerkannte Kosten Truthühner</t>
  </si>
  <si>
    <t>Durchschnittl. gehaltene GVE</t>
  </si>
  <si>
    <t>Vakuumiermaschine</t>
  </si>
  <si>
    <t>Erarbeitet von der SBB-Abteilung Innovation &amp; Energie in Zusammenarbeit mit der Abteilung Betriebsberatung, dem Beratungsring für Berglandwirtschaft (BRING) und der Innovativen Gemeinschaft Voralpenland (Österreich).</t>
  </si>
  <si>
    <t>Besatzdichte</t>
  </si>
  <si>
    <t>Reinigung und Desinfektion</t>
  </si>
  <si>
    <t>SUMME LOHNANSATZ</t>
  </si>
  <si>
    <t>Einrichtung (Verkaufsraum u.a.)</t>
  </si>
  <si>
    <t>Büroausstattung (Computer, Website)</t>
  </si>
  <si>
    <t>Verpackungsmaterialien</t>
  </si>
  <si>
    <t>Lieferspesen</t>
  </si>
  <si>
    <t>ca. benötigte Betriebsfläche laut Gewässerschutz (2 GVE/ha)</t>
  </si>
  <si>
    <t>Strom/Truthahn</t>
  </si>
  <si>
    <t>Heizung/Truthahn</t>
  </si>
  <si>
    <t>Einstreu/Truthahn</t>
  </si>
  <si>
    <t>Desinfektion, Reinigung/Truthahn</t>
  </si>
  <si>
    <t>Tierverluste</t>
  </si>
  <si>
    <t>Voraussichtlicher Förderbeitrag</t>
  </si>
  <si>
    <t>Deckungsbeitrag (Umsatz - Variable Kosten)</t>
  </si>
  <si>
    <t>Umsatz</t>
  </si>
  <si>
    <t>Versicherungsspesen (Gebäude + Anteil Haftpflicht)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</si>
</sst>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0\ &quot;Jahre&quot;"/>
    <numFmt numFmtId="166" formatCode="0.00\ &quot;€/h&quot;"/>
    <numFmt numFmtId="167" formatCode="#,##0.00\ &quot;€&quot;"/>
    <numFmt numFmtId="168" formatCode="0\ &quot;kg&quot;"/>
    <numFmt numFmtId="169" formatCode="#,##0\ _€"/>
    <numFmt numFmtId="170" formatCode="#,##0\ &quot;€&quot;"/>
    <numFmt numFmtId="171" formatCode="#,##0\ &quot;kg Fleisch&quot;"/>
    <numFmt numFmtId="172" formatCode="0.0%\ &quot;vom Neuwert&quot;"/>
    <numFmt numFmtId="173" formatCode="0\ &quot;Tage&quot;"/>
    <numFmt numFmtId="174" formatCode="0.00\ &quot;€/Tag&quot;"/>
    <numFmt numFmtId="175" formatCode="0.0"/>
    <numFmt numFmtId="176" formatCode="0.00\ &quot;€&quot;"/>
    <numFmt numFmtId="177" formatCode="0.00\ &quot;€/kg&quot;"/>
    <numFmt numFmtId="178" formatCode="#,###&quot; kg&quot;"/>
    <numFmt numFmtId="179" formatCode="0.00\ &quot;€/GVE&quot;"/>
    <numFmt numFmtId="180" formatCode="#,###.0&quot; kg&quot;"/>
    <numFmt numFmtId="181" formatCode="#,##0\ &quot;Tage&quot;"/>
    <numFmt numFmtId="182" formatCode="0.00\ &quot;h/Tier&quot;"/>
    <numFmt numFmtId="183" formatCode="#,##0.0\ &quot;€&quot;"/>
    <numFmt numFmtId="184" formatCode="0.00&quot; m³&quot;"/>
    <numFmt numFmtId="185" formatCode="0.00&quot; kWh&quot;"/>
    <numFmt numFmtId="186" formatCode="#,##0.00\ &quot;€/Tier&quot;"/>
    <numFmt numFmtId="187" formatCode="0\ &quot;Tiere&quot;"/>
    <numFmt numFmtId="188" formatCode="#,###.0\ &quot; kg&quot;"/>
    <numFmt numFmtId="189" formatCode="0\ &quot;Schlachttage&quot;"/>
    <numFmt numFmtId="190" formatCode="#,##0\ &quot;€/Schlachttag&quot;"/>
    <numFmt numFmtId="191" formatCode="#,##0\ &quot;m²/Tier&quot;"/>
    <numFmt numFmtId="192" formatCode="#,##0\ &quot;Tiere/m²&quot;"/>
    <numFmt numFmtId="193" formatCode="0.00\ &quot;h/Umtrieb&quot;"/>
    <numFmt numFmtId="194" formatCode="0.0\ &quot;kg&quot;"/>
    <numFmt numFmtId="195" formatCode="#,##0.00\ &quot;€/km&quot;"/>
    <numFmt numFmtId="196" formatCode="0\ &quot;km&quot;"/>
    <numFmt numFmtId="197" formatCode="#,##0.0\ &quot;€ pro kg Fleisch&quot;"/>
    <numFmt numFmtId="198" formatCode="0.00\ &quot;ha&quot;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etaBook-Roman"/>
      <family val="2"/>
    </font>
    <font>
      <b/>
      <sz val="24"/>
      <color indexed="57"/>
      <name val="MetaBook-Roman"/>
      <family val="2"/>
    </font>
    <font>
      <sz val="24"/>
      <name val="MetaBook-Roman"/>
      <family val="2"/>
    </font>
    <font>
      <b/>
      <sz val="10"/>
      <name val="MetaBook-Roman"/>
      <family val="2"/>
    </font>
    <font>
      <b/>
      <sz val="14"/>
      <name val="MetaBook-Roman"/>
      <family val="2"/>
    </font>
    <font>
      <sz val="12"/>
      <color theme="1"/>
      <name val="MetaBook-Roman"/>
      <family val="2"/>
    </font>
    <font>
      <b/>
      <sz val="12"/>
      <name val="MetaBook-Roman"/>
      <family val="2"/>
    </font>
    <font>
      <sz val="12"/>
      <color rgb="FFFF0000"/>
      <name val="MetaBook-Roman"/>
      <family val="2"/>
    </font>
    <font>
      <sz val="12"/>
      <name val="MetaBook-Roman"/>
      <family val="2"/>
    </font>
    <font>
      <b/>
      <sz val="12"/>
      <color theme="1"/>
      <name val="MetaBook-Roman"/>
      <family val="2"/>
    </font>
    <font>
      <b/>
      <sz val="11"/>
      <name val="MetaBook-Roman"/>
      <family val="2"/>
    </font>
    <font>
      <b/>
      <sz val="12"/>
      <color indexed="10"/>
      <name val="MetaBook-Roman"/>
      <family val="2"/>
    </font>
    <font>
      <b/>
      <sz val="24"/>
      <color rgb="FF698A48"/>
      <name val="MetaBook-Roman"/>
      <family val="2"/>
    </font>
    <font>
      <sz val="12"/>
      <color rgb="FF698A48"/>
      <name val="MetaBook-Roman"/>
      <family val="2"/>
    </font>
    <font>
      <sz val="24"/>
      <color rgb="FF698A48"/>
      <name val="MetaBook-Roman"/>
      <family val="2"/>
    </font>
    <font>
      <sz val="11"/>
      <color rgb="FF698A48"/>
      <name val="MetaBook-Roman"/>
      <family val="2"/>
    </font>
    <font>
      <b/>
      <sz val="11"/>
      <color theme="1"/>
      <name val="MetaBook-Roman"/>
      <family val="2"/>
    </font>
    <font>
      <sz val="11"/>
      <name val="MetaBook-Roman"/>
      <family val="2"/>
    </font>
    <font>
      <sz val="11"/>
      <color rgb="FFFF0000"/>
      <name val="MetaBook-Roman"/>
      <family val="2"/>
    </font>
    <font>
      <b/>
      <sz val="11"/>
      <color rgb="FFFF0000"/>
      <name val="MetaBook-Roman"/>
      <family val="2"/>
    </font>
    <font>
      <b/>
      <sz val="14"/>
      <color theme="1"/>
      <name val="MetaBook-Roman"/>
      <family val="2"/>
    </font>
    <font>
      <sz val="14"/>
      <color theme="1"/>
      <name val="MetaBook-Roman"/>
      <family val="2"/>
    </font>
    <font>
      <sz val="11"/>
      <color theme="0"/>
      <name val="MetaBook-Roman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739"/>
        <bgColor indexed="64"/>
      </patternFill>
    </fill>
    <fill>
      <patternFill patternType="solid">
        <fgColor rgb="FF698A48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11">
    <xf numFmtId="0" fontId="0" fillId="0" borderId="0" xfId="0"/>
    <xf numFmtId="0" fontId="0" fillId="2" borderId="0" xfId="0" applyFill="1" applyBorder="1"/>
    <xf numFmtId="8" fontId="0" fillId="2" borderId="0" xfId="0" applyNumberFormat="1" applyFill="1" applyBorder="1"/>
    <xf numFmtId="0" fontId="0" fillId="2" borderId="0" xfId="0" applyFill="1" applyAlignment="1">
      <alignment vertical="top"/>
    </xf>
    <xf numFmtId="8" fontId="0" fillId="2" borderId="0" xfId="0" applyNumberFormat="1" applyFill="1" applyAlignment="1">
      <alignment vertical="top"/>
    </xf>
    <xf numFmtId="0" fontId="2" fillId="0" borderId="0" xfId="0" applyFont="1"/>
    <xf numFmtId="8" fontId="0" fillId="3" borderId="0" xfId="0" applyNumberFormat="1" applyFill="1"/>
    <xf numFmtId="164" fontId="0" fillId="3" borderId="0" xfId="1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0" xfId="0" applyFont="1" applyFill="1"/>
    <xf numFmtId="9" fontId="0" fillId="5" borderId="0" xfId="0" applyNumberFormat="1" applyFill="1"/>
    <xf numFmtId="40" fontId="0" fillId="0" borderId="0" xfId="0" applyNumberForma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2" fontId="14" fillId="0" borderId="1" xfId="0" applyNumberFormat="1" applyFont="1" applyFill="1" applyBorder="1" applyAlignment="1">
      <alignment vertical="center"/>
    </xf>
    <xf numFmtId="2" fontId="14" fillId="0" borderId="13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177" fontId="11" fillId="7" borderId="6" xfId="0" applyNumberFormat="1" applyFont="1" applyFill="1" applyBorder="1" applyAlignment="1">
      <alignment vertical="center"/>
    </xf>
    <xf numFmtId="170" fontId="6" fillId="2" borderId="0" xfId="0" applyNumberFormat="1" applyFont="1" applyFill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4" fontId="16" fillId="2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vertical="center"/>
    </xf>
    <xf numFmtId="49" fontId="14" fillId="2" borderId="9" xfId="0" applyNumberFormat="1" applyFont="1" applyFill="1" applyBorder="1" applyAlignment="1">
      <alignment vertical="center"/>
    </xf>
    <xf numFmtId="170" fontId="11" fillId="0" borderId="9" xfId="0" applyNumberFormat="1" applyFont="1" applyFill="1" applyBorder="1" applyAlignment="1">
      <alignment vertical="center"/>
    </xf>
    <xf numFmtId="49" fontId="14" fillId="0" borderId="3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170" fontId="11" fillId="0" borderId="8" xfId="0" applyNumberFormat="1" applyFont="1" applyFill="1" applyBorder="1" applyAlignment="1">
      <alignment vertical="center"/>
    </xf>
    <xf numFmtId="167" fontId="11" fillId="0" borderId="0" xfId="0" applyNumberFormat="1" applyFont="1" applyAlignment="1">
      <alignment vertical="center"/>
    </xf>
    <xf numFmtId="0" fontId="1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12" fillId="9" borderId="14" xfId="0" applyFont="1" applyFill="1" applyBorder="1" applyAlignment="1">
      <alignment vertical="center"/>
    </xf>
    <xf numFmtId="0" fontId="12" fillId="9" borderId="15" xfId="0" applyFont="1" applyFill="1" applyBorder="1" applyAlignment="1">
      <alignment vertical="center"/>
    </xf>
    <xf numFmtId="0" fontId="12" fillId="9" borderId="16" xfId="0" applyFont="1" applyFill="1" applyBorder="1" applyAlignment="1">
      <alignment vertical="center"/>
    </xf>
    <xf numFmtId="0" fontId="12" fillId="9" borderId="14" xfId="0" applyFont="1" applyFill="1" applyBorder="1" applyAlignment="1">
      <alignment horizontal="center" vertical="center"/>
    </xf>
    <xf numFmtId="167" fontId="14" fillId="0" borderId="1" xfId="0" applyNumberFormat="1" applyFont="1" applyBorder="1" applyAlignment="1">
      <alignment vertical="center"/>
    </xf>
    <xf numFmtId="170" fontId="14" fillId="2" borderId="1" xfId="0" applyNumberFormat="1" applyFont="1" applyFill="1" applyBorder="1" applyAlignment="1">
      <alignment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170" fontId="11" fillId="0" borderId="1" xfId="0" applyNumberFormat="1" applyFont="1" applyBorder="1" applyAlignment="1">
      <alignment vertical="center"/>
    </xf>
    <xf numFmtId="167" fontId="14" fillId="0" borderId="17" xfId="0" applyNumberFormat="1" applyFont="1" applyBorder="1" applyAlignment="1">
      <alignment vertical="center"/>
    </xf>
    <xf numFmtId="170" fontId="11" fillId="0" borderId="17" xfId="0" applyNumberFormat="1" applyFont="1" applyBorder="1" applyAlignment="1">
      <alignment vertical="center"/>
    </xf>
    <xf numFmtId="167" fontId="11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67" fontId="11" fillId="0" borderId="17" xfId="0" applyNumberFormat="1" applyFont="1" applyFill="1" applyBorder="1" applyAlignment="1">
      <alignment horizontal="right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49" fontId="15" fillId="10" borderId="2" xfId="0" applyNumberFormat="1" applyFont="1" applyFill="1" applyBorder="1" applyAlignment="1">
      <alignment vertical="center"/>
    </xf>
    <xf numFmtId="49" fontId="15" fillId="10" borderId="9" xfId="0" applyNumberFormat="1" applyFont="1" applyFill="1" applyBorder="1" applyAlignment="1">
      <alignment vertical="center"/>
    </xf>
    <xf numFmtId="170" fontId="15" fillId="10" borderId="9" xfId="0" applyNumberFormat="1" applyFont="1" applyFill="1" applyBorder="1" applyAlignment="1">
      <alignment vertical="center"/>
    </xf>
    <xf numFmtId="167" fontId="15" fillId="10" borderId="1" xfId="0" applyNumberFormat="1" applyFont="1" applyFill="1" applyBorder="1" applyAlignment="1">
      <alignment horizontal="right" vertical="center"/>
    </xf>
    <xf numFmtId="167" fontId="15" fillId="10" borderId="13" xfId="0" applyNumberFormat="1" applyFont="1" applyFill="1" applyBorder="1" applyAlignment="1">
      <alignment horizontal="right" vertical="center"/>
    </xf>
    <xf numFmtId="0" fontId="12" fillId="10" borderId="2" xfId="0" applyFont="1" applyFill="1" applyBorder="1" applyAlignment="1">
      <alignment horizontal="left" vertical="center"/>
    </xf>
    <xf numFmtId="0" fontId="12" fillId="10" borderId="9" xfId="0" applyFont="1" applyFill="1" applyBorder="1" applyAlignment="1">
      <alignment horizontal="left" vertical="center"/>
    </xf>
    <xf numFmtId="170" fontId="12" fillId="10" borderId="4" xfId="0" applyNumberFormat="1" applyFont="1" applyFill="1" applyBorder="1" applyAlignment="1">
      <alignment vertical="center"/>
    </xf>
    <xf numFmtId="170" fontId="12" fillId="10" borderId="2" xfId="0" applyNumberFormat="1" applyFont="1" applyFill="1" applyBorder="1" applyAlignment="1">
      <alignment horizontal="center" vertical="center"/>
    </xf>
    <xf numFmtId="170" fontId="12" fillId="10" borderId="1" xfId="0" applyNumberFormat="1" applyFont="1" applyFill="1" applyBorder="1" applyAlignment="1">
      <alignment vertical="center"/>
    </xf>
    <xf numFmtId="167" fontId="12" fillId="10" borderId="1" xfId="0" applyNumberFormat="1" applyFont="1" applyFill="1" applyBorder="1" applyAlignment="1">
      <alignment vertical="center"/>
    </xf>
    <xf numFmtId="170" fontId="11" fillId="10" borderId="1" xfId="0" applyNumberFormat="1" applyFont="1" applyFill="1" applyBorder="1" applyAlignment="1">
      <alignment vertical="center"/>
    </xf>
    <xf numFmtId="167" fontId="11" fillId="10" borderId="1" xfId="0" applyNumberFormat="1" applyFont="1" applyFill="1" applyBorder="1" applyAlignment="1">
      <alignment vertical="center"/>
    </xf>
    <xf numFmtId="170" fontId="11" fillId="10" borderId="6" xfId="0" applyNumberFormat="1" applyFont="1" applyFill="1" applyBorder="1" applyAlignment="1">
      <alignment vertical="center"/>
    </xf>
    <xf numFmtId="170" fontId="15" fillId="10" borderId="1" xfId="0" applyNumberFormat="1" applyFont="1" applyFill="1" applyBorder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21" fillId="2" borderId="0" xfId="0" applyFont="1" applyFill="1" applyAlignment="1" applyProtection="1">
      <alignment vertical="center"/>
      <protection hidden="1"/>
    </xf>
    <xf numFmtId="0" fontId="21" fillId="2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left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9" fillId="8" borderId="7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180" fontId="11" fillId="0" borderId="1" xfId="0" applyNumberFormat="1" applyFont="1" applyFill="1" applyBorder="1" applyAlignment="1" applyProtection="1">
      <alignment horizontal="right" vertical="center"/>
      <protection hidden="1"/>
    </xf>
    <xf numFmtId="4" fontId="11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2" fillId="10" borderId="2" xfId="0" applyFont="1" applyFill="1" applyBorder="1" applyAlignment="1" applyProtection="1">
      <alignment horizontal="left" vertical="center"/>
      <protection hidden="1"/>
    </xf>
    <xf numFmtId="0" fontId="12" fillId="10" borderId="3" xfId="0" applyFont="1" applyFill="1" applyBorder="1" applyAlignment="1" applyProtection="1">
      <alignment horizontal="center" vertical="center"/>
      <protection hidden="1"/>
    </xf>
    <xf numFmtId="0" fontId="12" fillId="10" borderId="1" xfId="0" applyFont="1" applyFill="1" applyBorder="1" applyAlignment="1" applyProtection="1">
      <alignment horizontal="center" vertical="center"/>
      <protection hidden="1"/>
    </xf>
    <xf numFmtId="0" fontId="12" fillId="10" borderId="12" xfId="0" applyFont="1" applyFill="1" applyBorder="1" applyAlignment="1" applyProtection="1">
      <alignment horizontal="center" vertical="center"/>
      <protection hidden="1"/>
    </xf>
    <xf numFmtId="0" fontId="12" fillId="10" borderId="2" xfId="0" applyFont="1" applyFill="1" applyBorder="1" applyAlignment="1" applyProtection="1">
      <alignment horizontal="center" vertical="center"/>
      <protection hidden="1"/>
    </xf>
    <xf numFmtId="170" fontId="14" fillId="8" borderId="9" xfId="0" applyNumberFormat="1" applyFont="1" applyFill="1" applyBorder="1" applyAlignment="1" applyProtection="1">
      <alignment vertical="center"/>
      <protection locked="0"/>
    </xf>
    <xf numFmtId="165" fontId="14" fillId="8" borderId="6" xfId="0" applyNumberFormat="1" applyFont="1" applyFill="1" applyBorder="1" applyAlignment="1" applyProtection="1">
      <alignment vertical="center"/>
      <protection locked="0"/>
    </xf>
    <xf numFmtId="165" fontId="14" fillId="8" borderId="3" xfId="0" applyNumberFormat="1" applyFont="1" applyFill="1" applyBorder="1" applyAlignment="1" applyProtection="1">
      <alignment vertical="center"/>
      <protection locked="0"/>
    </xf>
    <xf numFmtId="10" fontId="14" fillId="8" borderId="3" xfId="0" applyNumberFormat="1" applyFont="1" applyFill="1" applyBorder="1" applyAlignment="1" applyProtection="1">
      <alignment vertical="center"/>
      <protection locked="0"/>
    </xf>
    <xf numFmtId="10" fontId="14" fillId="8" borderId="1" xfId="0" applyNumberFormat="1" applyFont="1" applyFill="1" applyBorder="1" applyAlignment="1" applyProtection="1">
      <alignment vertical="center"/>
      <protection locked="0"/>
    </xf>
    <xf numFmtId="179" fontId="11" fillId="8" borderId="2" xfId="0" applyNumberFormat="1" applyFont="1" applyFill="1" applyBorder="1" applyAlignment="1" applyProtection="1">
      <alignment vertical="center"/>
      <protection locked="0"/>
    </xf>
    <xf numFmtId="178" fontId="14" fillId="8" borderId="1" xfId="0" applyNumberFormat="1" applyFont="1" applyFill="1" applyBorder="1" applyAlignment="1" applyProtection="1">
      <alignment horizontal="right" vertical="center"/>
      <protection locked="0"/>
    </xf>
    <xf numFmtId="9" fontId="14" fillId="8" borderId="1" xfId="0" applyNumberFormat="1" applyFont="1" applyFill="1" applyBorder="1" applyAlignment="1" applyProtection="1">
      <alignment horizontal="right" vertical="center"/>
      <protection locked="0"/>
    </xf>
    <xf numFmtId="184" fontId="11" fillId="8" borderId="1" xfId="0" applyNumberFormat="1" applyFont="1" applyFill="1" applyBorder="1" applyAlignment="1" applyProtection="1">
      <alignment horizontal="right" vertical="center"/>
      <protection locked="0"/>
    </xf>
    <xf numFmtId="185" fontId="11" fillId="8" borderId="1" xfId="0" applyNumberFormat="1" applyFont="1" applyFill="1" applyBorder="1" applyAlignment="1" applyProtection="1">
      <alignment horizontal="right" vertical="center"/>
      <protection locked="0"/>
    </xf>
    <xf numFmtId="176" fontId="11" fillId="8" borderId="6" xfId="0" applyNumberFormat="1" applyFont="1" applyFill="1" applyBorder="1" applyAlignment="1" applyProtection="1">
      <alignment vertical="center"/>
      <protection locked="0"/>
    </xf>
    <xf numFmtId="177" fontId="11" fillId="8" borderId="6" xfId="0" applyNumberFormat="1" applyFont="1" applyFill="1" applyBorder="1" applyAlignment="1" applyProtection="1">
      <alignment vertical="center"/>
      <protection locked="0"/>
    </xf>
    <xf numFmtId="176" fontId="14" fillId="8" borderId="6" xfId="0" applyNumberFormat="1" applyFont="1" applyFill="1" applyBorder="1" applyAlignment="1" applyProtection="1">
      <alignment vertical="center"/>
      <protection locked="0"/>
    </xf>
    <xf numFmtId="182" fontId="11" fillId="8" borderId="2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vertical="center"/>
      <protection hidden="1"/>
    </xf>
    <xf numFmtId="1" fontId="6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2" borderId="5" xfId="0" applyFont="1" applyFill="1" applyBorder="1" applyAlignment="1" applyProtection="1">
      <alignment vertical="center"/>
      <protection hidden="1"/>
    </xf>
    <xf numFmtId="168" fontId="6" fillId="0" borderId="1" xfId="0" applyNumberFormat="1" applyFont="1" applyFill="1" applyBorder="1" applyAlignment="1" applyProtection="1">
      <alignment vertical="center"/>
      <protection hidden="1"/>
    </xf>
    <xf numFmtId="9" fontId="6" fillId="0" borderId="1" xfId="0" applyNumberFormat="1" applyFont="1" applyFill="1" applyBorder="1" applyAlignment="1" applyProtection="1">
      <alignment vertical="center"/>
      <protection hidden="1"/>
    </xf>
    <xf numFmtId="0" fontId="22" fillId="2" borderId="0" xfId="0" applyFont="1" applyFill="1" applyAlignment="1" applyProtection="1">
      <alignment vertical="center"/>
      <protection hidden="1"/>
    </xf>
    <xf numFmtId="168" fontId="22" fillId="0" borderId="1" xfId="0" applyNumberFormat="1" applyFont="1" applyFill="1" applyBorder="1" applyAlignment="1" applyProtection="1">
      <alignment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6" fillId="10" borderId="11" xfId="0" applyFont="1" applyFill="1" applyBorder="1" applyAlignment="1" applyProtection="1">
      <alignment vertical="center"/>
      <protection hidden="1"/>
    </xf>
    <xf numFmtId="0" fontId="16" fillId="10" borderId="11" xfId="0" applyFont="1" applyFill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vertical="center"/>
      <protection hidden="1"/>
    </xf>
    <xf numFmtId="170" fontId="6" fillId="0" borderId="11" xfId="0" applyNumberFormat="1" applyFont="1" applyBorder="1" applyAlignment="1" applyProtection="1">
      <alignment vertical="center"/>
      <protection hidden="1"/>
    </xf>
    <xf numFmtId="0" fontId="16" fillId="0" borderId="18" xfId="0" applyFont="1" applyBorder="1" applyAlignment="1" applyProtection="1">
      <alignment vertical="center"/>
      <protection hidden="1"/>
    </xf>
    <xf numFmtId="170" fontId="6" fillId="0" borderId="18" xfId="0" applyNumberFormat="1" applyFont="1" applyBorder="1" applyAlignment="1" applyProtection="1">
      <alignment vertical="center"/>
      <protection hidden="1"/>
    </xf>
    <xf numFmtId="0" fontId="16" fillId="0" borderId="17" xfId="0" applyFont="1" applyBorder="1" applyAlignment="1" applyProtection="1">
      <alignment vertical="center"/>
      <protection hidden="1"/>
    </xf>
    <xf numFmtId="170" fontId="6" fillId="0" borderId="17" xfId="0" applyNumberFormat="1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22" fillId="2" borderId="17" xfId="0" applyFont="1" applyFill="1" applyBorder="1" applyAlignment="1" applyProtection="1">
      <alignment horizontal="center" vertical="center"/>
      <protection hidden="1"/>
    </xf>
    <xf numFmtId="170" fontId="22" fillId="2" borderId="17" xfId="0" applyNumberFormat="1" applyFont="1" applyFill="1" applyBorder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23" fillId="2" borderId="0" xfId="0" applyFont="1" applyFill="1" applyBorder="1" applyAlignment="1" applyProtection="1">
      <alignment vertical="center"/>
      <protection hidden="1"/>
    </xf>
    <xf numFmtId="0" fontId="16" fillId="2" borderId="2" xfId="0" applyFont="1" applyFill="1" applyBorder="1" applyAlignment="1" applyProtection="1">
      <alignment vertical="center"/>
      <protection hidden="1"/>
    </xf>
    <xf numFmtId="170" fontId="16" fillId="10" borderId="1" xfId="0" applyNumberFormat="1" applyFont="1" applyFill="1" applyBorder="1" applyAlignment="1" applyProtection="1">
      <alignment vertical="center"/>
      <protection hidden="1"/>
    </xf>
    <xf numFmtId="40" fontId="16" fillId="10" borderId="1" xfId="0" applyNumberFormat="1" applyFont="1" applyFill="1" applyBorder="1" applyAlignment="1" applyProtection="1">
      <alignment horizontal="center" vertical="center"/>
      <protection hidden="1"/>
    </xf>
    <xf numFmtId="40" fontId="16" fillId="10" borderId="11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2" fillId="2" borderId="0" xfId="0" applyFont="1" applyFill="1" applyBorder="1" applyAlignment="1" applyProtection="1">
      <alignment horizontal="center" vertical="center"/>
      <protection hidden="1"/>
    </xf>
    <xf numFmtId="40" fontId="22" fillId="2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6" fillId="10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169" fontId="16" fillId="2" borderId="0" xfId="0" applyNumberFormat="1" applyFont="1" applyFill="1" applyBorder="1" applyAlignment="1" applyProtection="1">
      <alignment vertical="center"/>
      <protection hidden="1"/>
    </xf>
    <xf numFmtId="0" fontId="16" fillId="0" borderId="7" xfId="0" applyFont="1" applyBorder="1" applyAlignment="1" applyProtection="1">
      <alignment vertical="center"/>
      <protection hidden="1"/>
    </xf>
    <xf numFmtId="170" fontId="16" fillId="10" borderId="7" xfId="0" applyNumberFormat="1" applyFont="1" applyFill="1" applyBorder="1" applyAlignment="1" applyProtection="1">
      <alignment vertical="center"/>
      <protection hidden="1"/>
    </xf>
    <xf numFmtId="0" fontId="16" fillId="9" borderId="14" xfId="0" applyFont="1" applyFill="1" applyBorder="1" applyAlignment="1" applyProtection="1">
      <alignment vertical="center"/>
      <protection hidden="1"/>
    </xf>
    <xf numFmtId="0" fontId="16" fillId="9" borderId="15" xfId="0" applyFont="1" applyFill="1" applyBorder="1" applyAlignment="1" applyProtection="1">
      <alignment vertical="center"/>
      <protection hidden="1"/>
    </xf>
    <xf numFmtId="0" fontId="12" fillId="9" borderId="7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vertical="center"/>
      <protection hidden="1"/>
    </xf>
    <xf numFmtId="170" fontId="23" fillId="2" borderId="1" xfId="0" applyNumberFormat="1" applyFont="1" applyFill="1" applyBorder="1" applyAlignment="1" applyProtection="1">
      <alignment vertical="center"/>
      <protection hidden="1"/>
    </xf>
    <xf numFmtId="4" fontId="6" fillId="0" borderId="1" xfId="0" applyNumberFormat="1" applyFont="1" applyFill="1" applyBorder="1" applyAlignment="1" applyProtection="1">
      <alignment vertical="center"/>
      <protection hidden="1"/>
    </xf>
    <xf numFmtId="4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170" fontId="6" fillId="10" borderId="17" xfId="0" applyNumberFormat="1" applyFont="1" applyFill="1" applyBorder="1" applyAlignment="1" applyProtection="1">
      <alignment vertical="center"/>
      <protection hidden="1"/>
    </xf>
    <xf numFmtId="0" fontId="23" fillId="0" borderId="5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24" fillId="2" borderId="0" xfId="0" applyFont="1" applyFill="1" applyAlignment="1" applyProtection="1">
      <alignment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4" fontId="24" fillId="0" borderId="0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4" fontId="16" fillId="10" borderId="1" xfId="0" applyNumberFormat="1" applyFont="1" applyFill="1" applyBorder="1" applyAlignment="1" applyProtection="1">
      <alignment vertical="center"/>
      <protection hidden="1"/>
    </xf>
    <xf numFmtId="4" fontId="16" fillId="0" borderId="0" xfId="0" applyNumberFormat="1" applyFont="1" applyFill="1" applyBorder="1" applyAlignment="1" applyProtection="1">
      <alignment vertical="center"/>
      <protection hidden="1"/>
    </xf>
    <xf numFmtId="4" fontId="16" fillId="2" borderId="0" xfId="0" applyNumberFormat="1" applyFont="1" applyFill="1" applyBorder="1" applyAlignment="1" applyProtection="1">
      <alignment vertical="center"/>
      <protection hidden="1"/>
    </xf>
    <xf numFmtId="0" fontId="24" fillId="2" borderId="0" xfId="0" applyFont="1" applyFill="1" applyProtection="1">
      <protection hidden="1"/>
    </xf>
    <xf numFmtId="170" fontId="6" fillId="2" borderId="1" xfId="0" applyNumberFormat="1" applyFont="1" applyFill="1" applyBorder="1" applyAlignment="1" applyProtection="1">
      <alignment vertical="center"/>
      <protection hidden="1"/>
    </xf>
    <xf numFmtId="0" fontId="25" fillId="2" borderId="0" xfId="0" applyFont="1" applyFill="1" applyBorder="1" applyProtection="1">
      <protection hidden="1"/>
    </xf>
    <xf numFmtId="0" fontId="24" fillId="0" borderId="0" xfId="0" applyFont="1" applyProtection="1">
      <protection hidden="1"/>
    </xf>
    <xf numFmtId="170" fontId="23" fillId="2" borderId="17" xfId="0" applyNumberFormat="1" applyFont="1" applyFill="1" applyBorder="1" applyAlignment="1" applyProtection="1">
      <alignment vertical="center"/>
      <protection hidden="1"/>
    </xf>
    <xf numFmtId="170" fontId="16" fillId="10" borderId="17" xfId="0" applyNumberFormat="1" applyFont="1" applyFill="1" applyBorder="1" applyAlignment="1" applyProtection="1">
      <alignment vertical="center"/>
      <protection hidden="1"/>
    </xf>
    <xf numFmtId="0" fontId="22" fillId="10" borderId="1" xfId="0" applyFont="1" applyFill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" fontId="6" fillId="2" borderId="4" xfId="0" applyNumberFormat="1" applyFont="1" applyFill="1" applyBorder="1" applyAlignment="1" applyProtection="1">
      <alignment vertical="center"/>
      <protection hidden="1"/>
    </xf>
    <xf numFmtId="0" fontId="6" fillId="0" borderId="5" xfId="0" applyFont="1" applyFill="1" applyBorder="1" applyAlignment="1" applyProtection="1">
      <alignment vertical="center"/>
      <protection hidden="1"/>
    </xf>
    <xf numFmtId="0" fontId="6" fillId="2" borderId="6" xfId="0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167" fontId="16" fillId="10" borderId="1" xfId="0" applyNumberFormat="1" applyFont="1" applyFill="1" applyBorder="1" applyAlignment="1" applyProtection="1">
      <alignment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49" fontId="23" fillId="0" borderId="3" xfId="0" applyNumberFormat="1" applyFont="1" applyFill="1" applyBorder="1" applyAlignment="1" applyProtection="1">
      <alignment vertical="center"/>
      <protection hidden="1"/>
    </xf>
    <xf numFmtId="49" fontId="23" fillId="0" borderId="8" xfId="0" applyNumberFormat="1" applyFont="1" applyFill="1" applyBorder="1" applyAlignment="1" applyProtection="1">
      <alignment vertical="center"/>
      <protection hidden="1"/>
    </xf>
    <xf numFmtId="170" fontId="6" fillId="0" borderId="8" xfId="0" applyNumberFormat="1" applyFont="1" applyFill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vertical="center"/>
      <protection hidden="1"/>
    </xf>
    <xf numFmtId="167" fontId="6" fillId="0" borderId="4" xfId="0" applyNumberFormat="1" applyFont="1" applyFill="1" applyBorder="1" applyAlignment="1" applyProtection="1">
      <alignment vertical="center"/>
      <protection hidden="1"/>
    </xf>
    <xf numFmtId="49" fontId="23" fillId="0" borderId="6" xfId="0" applyNumberFormat="1" applyFont="1" applyFill="1" applyBorder="1" applyAlignment="1" applyProtection="1">
      <alignment vertical="center"/>
      <protection hidden="1"/>
    </xf>
    <xf numFmtId="49" fontId="23" fillId="0" borderId="10" xfId="0" applyNumberFormat="1" applyFont="1" applyFill="1" applyBorder="1" applyAlignment="1" applyProtection="1">
      <alignment vertical="center"/>
      <protection hidden="1"/>
    </xf>
    <xf numFmtId="170" fontId="6" fillId="0" borderId="10" xfId="0" applyNumberFormat="1" applyFont="1" applyFill="1" applyBorder="1" applyAlignment="1" applyProtection="1">
      <alignment vertical="center"/>
      <protection hidden="1"/>
    </xf>
    <xf numFmtId="0" fontId="6" fillId="0" borderId="13" xfId="0" applyFont="1" applyBorder="1" applyAlignment="1" applyProtection="1">
      <alignment vertical="center"/>
      <protection hidden="1"/>
    </xf>
    <xf numFmtId="167" fontId="6" fillId="0" borderId="13" xfId="0" applyNumberFormat="1" applyFont="1" applyFill="1" applyBorder="1" applyAlignment="1" applyProtection="1">
      <alignment vertical="center"/>
      <protection hidden="1"/>
    </xf>
    <xf numFmtId="167" fontId="22" fillId="10" borderId="13" xfId="0" applyNumberFormat="1" applyFont="1" applyFill="1" applyBorder="1" applyAlignment="1" applyProtection="1">
      <alignment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49" fontId="24" fillId="0" borderId="0" xfId="0" applyNumberFormat="1" applyFont="1" applyFill="1" applyAlignment="1" applyProtection="1">
      <alignment vertical="center"/>
      <protection hidden="1"/>
    </xf>
    <xf numFmtId="170" fontId="24" fillId="0" borderId="0" xfId="0" applyNumberFormat="1" applyFont="1" applyFill="1" applyAlignment="1" applyProtection="1">
      <alignment vertical="center"/>
      <protection hidden="1"/>
    </xf>
    <xf numFmtId="167" fontId="24" fillId="0" borderId="0" xfId="0" applyNumberFormat="1" applyFont="1" applyFill="1" applyAlignment="1" applyProtection="1">
      <alignment vertical="center"/>
      <protection hidden="1"/>
    </xf>
    <xf numFmtId="49" fontId="23" fillId="0" borderId="3" xfId="0" applyNumberFormat="1" applyFont="1" applyBorder="1" applyAlignment="1" applyProtection="1">
      <alignment vertical="center"/>
      <protection hidden="1"/>
    </xf>
    <xf numFmtId="49" fontId="23" fillId="2" borderId="8" xfId="0" applyNumberFormat="1" applyFont="1" applyFill="1" applyBorder="1" applyAlignment="1" applyProtection="1">
      <alignment vertical="center"/>
      <protection hidden="1"/>
    </xf>
    <xf numFmtId="167" fontId="6" fillId="0" borderId="1" xfId="0" applyNumberFormat="1" applyFont="1" applyFill="1" applyBorder="1" applyAlignment="1" applyProtection="1">
      <alignment vertical="center"/>
      <protection hidden="1"/>
    </xf>
    <xf numFmtId="49" fontId="6" fillId="0" borderId="6" xfId="0" applyNumberFormat="1" applyFont="1" applyFill="1" applyBorder="1" applyAlignment="1" applyProtection="1">
      <alignment vertical="center"/>
      <protection hidden="1"/>
    </xf>
    <xf numFmtId="49" fontId="23" fillId="2" borderId="1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49" fontId="26" fillId="10" borderId="6" xfId="0" applyNumberFormat="1" applyFont="1" applyFill="1" applyBorder="1" applyAlignment="1" applyProtection="1">
      <alignment horizontal="left" vertical="center"/>
      <protection hidden="1"/>
    </xf>
    <xf numFmtId="49" fontId="26" fillId="10" borderId="10" xfId="0" applyNumberFormat="1" applyFont="1" applyFill="1" applyBorder="1" applyAlignment="1" applyProtection="1">
      <alignment horizontal="left" vertical="center"/>
      <protection hidden="1"/>
    </xf>
    <xf numFmtId="7" fontId="26" fillId="10" borderId="17" xfId="2" applyNumberFormat="1" applyFont="1" applyFill="1" applyBorder="1" applyAlignment="1" applyProtection="1">
      <alignment vertical="center"/>
      <protection hidden="1"/>
    </xf>
    <xf numFmtId="49" fontId="26" fillId="10" borderId="14" xfId="0" applyNumberFormat="1" applyFont="1" applyFill="1" applyBorder="1" applyAlignment="1" applyProtection="1">
      <alignment horizontal="left" vertical="center"/>
      <protection hidden="1"/>
    </xf>
    <xf numFmtId="49" fontId="26" fillId="10" borderId="15" xfId="0" applyNumberFormat="1" applyFont="1" applyFill="1" applyBorder="1" applyAlignment="1" applyProtection="1">
      <alignment horizontal="left" vertical="center"/>
      <protection hidden="1"/>
    </xf>
    <xf numFmtId="49" fontId="26" fillId="10" borderId="16" xfId="0" applyNumberFormat="1" applyFont="1" applyFill="1" applyBorder="1" applyAlignment="1" applyProtection="1">
      <alignment horizontal="left" vertical="center"/>
      <protection hidden="1"/>
    </xf>
    <xf numFmtId="0" fontId="16" fillId="9" borderId="14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170" fontId="16" fillId="0" borderId="1" xfId="0" applyNumberFormat="1" applyFont="1" applyFill="1" applyBorder="1" applyAlignment="1" applyProtection="1">
      <alignment vertical="center"/>
      <protection hidden="1"/>
    </xf>
    <xf numFmtId="0" fontId="23" fillId="2" borderId="0" xfId="0" applyFont="1" applyFill="1" applyAlignment="1" applyProtection="1">
      <alignment vertical="center"/>
      <protection hidden="1"/>
    </xf>
    <xf numFmtId="170" fontId="23" fillId="0" borderId="0" xfId="0" applyNumberFormat="1" applyFont="1" applyFill="1" applyAlignment="1" applyProtection="1">
      <alignment vertical="center"/>
      <protection hidden="1"/>
    </xf>
    <xf numFmtId="167" fontId="23" fillId="0" borderId="0" xfId="0" applyNumberFormat="1" applyFont="1" applyFill="1" applyAlignment="1" applyProtection="1">
      <alignment vertical="center"/>
      <protection hidden="1"/>
    </xf>
    <xf numFmtId="0" fontId="27" fillId="0" borderId="0" xfId="0" applyFont="1" applyFill="1" applyAlignment="1" applyProtection="1">
      <alignment vertical="center"/>
      <protection hidden="1"/>
    </xf>
    <xf numFmtId="0" fontId="10" fillId="2" borderId="2" xfId="0" applyFont="1" applyFill="1" applyBorder="1" applyAlignment="1" applyProtection="1">
      <alignment vertical="center"/>
      <protection hidden="1"/>
    </xf>
    <xf numFmtId="0" fontId="27" fillId="0" borderId="9" xfId="0" applyFont="1" applyBorder="1" applyAlignment="1" applyProtection="1">
      <alignment vertical="center"/>
      <protection hidden="1"/>
    </xf>
    <xf numFmtId="170" fontId="10" fillId="10" borderId="1" xfId="0" applyNumberFormat="1" applyFont="1" applyFill="1" applyBorder="1" applyAlignment="1" applyProtection="1">
      <alignment vertical="center"/>
      <protection hidden="1"/>
    </xf>
    <xf numFmtId="167" fontId="10" fillId="10" borderId="1" xfId="0" applyNumberFormat="1" applyFont="1" applyFill="1" applyBorder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4" fontId="6" fillId="0" borderId="0" xfId="0" applyNumberFormat="1" applyFont="1" applyAlignment="1" applyProtection="1">
      <alignment vertical="center"/>
      <protection hidden="1"/>
    </xf>
    <xf numFmtId="3" fontId="16" fillId="0" borderId="1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4" fontId="6" fillId="0" borderId="0" xfId="0" applyNumberFormat="1" applyFont="1" applyFill="1" applyAlignment="1" applyProtection="1">
      <alignment vertical="center"/>
      <protection hidden="1"/>
    </xf>
    <xf numFmtId="170" fontId="27" fillId="0" borderId="0" xfId="0" applyNumberFormat="1" applyFont="1" applyFill="1" applyAlignment="1" applyProtection="1">
      <alignment vertical="center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center" vertical="center"/>
    </xf>
    <xf numFmtId="170" fontId="14" fillId="0" borderId="1" xfId="0" applyNumberFormat="1" applyFont="1" applyFill="1" applyBorder="1" applyAlignment="1">
      <alignment vertical="center"/>
    </xf>
    <xf numFmtId="166" fontId="14" fillId="8" borderId="19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Alignment="1">
      <alignment vertical="center"/>
    </xf>
    <xf numFmtId="193" fontId="11" fillId="8" borderId="6" xfId="0" applyNumberFormat="1" applyFont="1" applyFill="1" applyBorder="1" applyAlignment="1" applyProtection="1">
      <alignment vertical="center"/>
      <protection locked="0"/>
    </xf>
    <xf numFmtId="166" fontId="14" fillId="8" borderId="17" xfId="0" applyNumberFormat="1" applyFont="1" applyFill="1" applyBorder="1" applyAlignment="1" applyProtection="1">
      <alignment horizontal="right" vertical="center"/>
      <protection locked="0"/>
    </xf>
    <xf numFmtId="170" fontId="11" fillId="0" borderId="6" xfId="0" applyNumberFormat="1" applyFont="1" applyBorder="1" applyAlignment="1">
      <alignment vertical="center"/>
    </xf>
    <xf numFmtId="170" fontId="11" fillId="0" borderId="19" xfId="0" applyNumberFormat="1" applyFont="1" applyBorder="1" applyAlignment="1">
      <alignment vertical="center"/>
    </xf>
    <xf numFmtId="0" fontId="10" fillId="9" borderId="15" xfId="0" applyFont="1" applyFill="1" applyBorder="1" applyAlignment="1">
      <alignment horizontal="left" vertical="center"/>
    </xf>
    <xf numFmtId="0" fontId="6" fillId="9" borderId="15" xfId="0" applyFont="1" applyFill="1" applyBorder="1" applyAlignment="1">
      <alignment vertical="center"/>
    </xf>
    <xf numFmtId="0" fontId="6" fillId="9" borderId="16" xfId="0" applyFont="1" applyFill="1" applyBorder="1" applyAlignment="1">
      <alignment vertical="center"/>
    </xf>
    <xf numFmtId="0" fontId="12" fillId="9" borderId="14" xfId="0" applyFont="1" applyFill="1" applyBorder="1" applyAlignment="1" applyProtection="1">
      <alignment vertical="center"/>
      <protection hidden="1"/>
    </xf>
    <xf numFmtId="0" fontId="10" fillId="9" borderId="15" xfId="0" applyFont="1" applyFill="1" applyBorder="1" applyAlignment="1" applyProtection="1">
      <alignment vertical="center"/>
      <protection hidden="1"/>
    </xf>
    <xf numFmtId="0" fontId="10" fillId="9" borderId="16" xfId="0" applyFont="1" applyFill="1" applyBorder="1" applyAlignment="1" applyProtection="1">
      <alignment vertical="center"/>
      <protection hidden="1"/>
    </xf>
    <xf numFmtId="0" fontId="10" fillId="9" borderId="14" xfId="0" applyFont="1" applyFill="1" applyBorder="1" applyAlignment="1" applyProtection="1">
      <alignment vertical="center"/>
      <protection hidden="1"/>
    </xf>
    <xf numFmtId="0" fontId="10" fillId="9" borderId="14" xfId="0" applyFont="1" applyFill="1" applyBorder="1" applyAlignment="1">
      <alignment vertical="center"/>
    </xf>
    <xf numFmtId="0" fontId="27" fillId="9" borderId="15" xfId="0" applyFont="1" applyFill="1" applyBorder="1" applyAlignment="1">
      <alignment vertical="center"/>
    </xf>
    <xf numFmtId="0" fontId="27" fillId="9" borderId="16" xfId="0" applyFont="1" applyFill="1" applyBorder="1" applyAlignment="1">
      <alignment vertical="center"/>
    </xf>
    <xf numFmtId="0" fontId="14" fillId="9" borderId="15" xfId="0" applyFont="1" applyFill="1" applyBorder="1" applyAlignment="1" applyProtection="1">
      <alignment vertical="center"/>
      <protection hidden="1"/>
    </xf>
    <xf numFmtId="0" fontId="11" fillId="9" borderId="15" xfId="0" applyFont="1" applyFill="1" applyBorder="1" applyAlignment="1" applyProtection="1">
      <alignment vertical="center"/>
      <protection hidden="1"/>
    </xf>
    <xf numFmtId="0" fontId="11" fillId="9" borderId="16" xfId="0" applyFont="1" applyFill="1" applyBorder="1" applyAlignment="1" applyProtection="1">
      <alignment vertical="center"/>
      <protection hidden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16" fillId="10" borderId="1" xfId="0" applyNumberFormat="1" applyFont="1" applyFill="1" applyBorder="1" applyAlignment="1" applyProtection="1">
      <alignment vertical="center"/>
      <protection hidden="1"/>
    </xf>
    <xf numFmtId="167" fontId="6" fillId="10" borderId="1" xfId="0" applyNumberFormat="1" applyFont="1" applyFill="1" applyBorder="1" applyAlignment="1" applyProtection="1">
      <alignment vertical="center"/>
      <protection hidden="1"/>
    </xf>
    <xf numFmtId="167" fontId="23" fillId="0" borderId="1" xfId="0" applyNumberFormat="1" applyFont="1" applyFill="1" applyBorder="1" applyAlignment="1" applyProtection="1">
      <alignment vertical="center"/>
      <protection hidden="1"/>
    </xf>
    <xf numFmtId="167" fontId="12" fillId="10" borderId="1" xfId="0" applyNumberFormat="1" applyFont="1" applyFill="1" applyBorder="1" applyAlignment="1">
      <alignment horizontal="right" vertical="center"/>
    </xf>
    <xf numFmtId="194" fontId="22" fillId="0" borderId="1" xfId="0" applyNumberFormat="1" applyFont="1" applyFill="1" applyBorder="1" applyAlignment="1" applyProtection="1">
      <alignment vertical="center"/>
      <protection hidden="1"/>
    </xf>
    <xf numFmtId="186" fontId="6" fillId="0" borderId="2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170" fontId="23" fillId="0" borderId="17" xfId="0" applyNumberFormat="1" applyFont="1" applyFill="1" applyBorder="1" applyAlignment="1" applyProtection="1">
      <alignment vertical="center"/>
      <protection hidden="1"/>
    </xf>
    <xf numFmtId="173" fontId="24" fillId="0" borderId="0" xfId="0" applyNumberFormat="1" applyFont="1" applyFill="1" applyBorder="1" applyProtection="1">
      <protection locked="0" hidden="1"/>
    </xf>
    <xf numFmtId="198" fontId="11" fillId="0" borderId="1" xfId="0" applyNumberFormat="1" applyFont="1" applyFill="1" applyBorder="1" applyAlignment="1" applyProtection="1">
      <alignment horizontal="right" vertical="center"/>
      <protection hidden="1"/>
    </xf>
    <xf numFmtId="0" fontId="11" fillId="0" borderId="2" xfId="0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horizontal="center" vertical="center"/>
    </xf>
    <xf numFmtId="183" fontId="11" fillId="8" borderId="9" xfId="0" applyNumberFormat="1" applyFont="1" applyFill="1" applyBorder="1" applyAlignment="1" applyProtection="1">
      <alignment vertical="center"/>
      <protection locked="0"/>
    </xf>
    <xf numFmtId="170" fontId="11" fillId="0" borderId="1" xfId="0" applyNumberFormat="1" applyFont="1" applyFill="1" applyBorder="1" applyAlignment="1">
      <alignment vertical="center"/>
    </xf>
    <xf numFmtId="170" fontId="11" fillId="8" borderId="9" xfId="0" applyNumberFormat="1" applyFont="1" applyFill="1" applyBorder="1" applyAlignment="1" applyProtection="1">
      <alignment vertical="center"/>
      <protection locked="0"/>
    </xf>
    <xf numFmtId="10" fontId="11" fillId="8" borderId="1" xfId="0" applyNumberFormat="1" applyFont="1" applyFill="1" applyBorder="1" applyAlignment="1" applyProtection="1">
      <alignment vertical="center"/>
      <protection locked="0"/>
    </xf>
    <xf numFmtId="167" fontId="11" fillId="0" borderId="1" xfId="0" applyNumberFormat="1" applyFont="1" applyBorder="1" applyAlignment="1">
      <alignment vertical="center"/>
    </xf>
    <xf numFmtId="10" fontId="11" fillId="8" borderId="2" xfId="0" applyNumberFormat="1" applyFont="1" applyFill="1" applyBorder="1" applyAlignment="1" applyProtection="1">
      <alignment horizontal="center" vertical="center"/>
      <protection locked="0"/>
    </xf>
    <xf numFmtId="7" fontId="27" fillId="0" borderId="0" xfId="0" applyNumberFormat="1" applyFont="1" applyFill="1" applyAlignment="1" applyProtection="1">
      <alignment vertical="center"/>
      <protection hidden="1"/>
    </xf>
    <xf numFmtId="0" fontId="14" fillId="0" borderId="5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6" fillId="0" borderId="0" xfId="0" applyNumberFormat="1" applyFont="1" applyFill="1" applyAlignment="1" applyProtection="1">
      <alignment vertical="center"/>
      <protection hidden="1"/>
    </xf>
    <xf numFmtId="0" fontId="22" fillId="0" borderId="2" xfId="0" applyFont="1" applyFill="1" applyBorder="1" applyAlignment="1" applyProtection="1">
      <alignment vertical="center"/>
      <protection hidden="1"/>
    </xf>
    <xf numFmtId="3" fontId="11" fillId="8" borderId="1" xfId="0" applyNumberFormat="1" applyFont="1" applyFill="1" applyBorder="1" applyAlignment="1" applyProtection="1">
      <alignment horizontal="right" vertical="center"/>
      <protection locked="0"/>
    </xf>
    <xf numFmtId="181" fontId="11" fillId="8" borderId="1" xfId="0" applyNumberFormat="1" applyFont="1" applyFill="1" applyBorder="1" applyAlignment="1" applyProtection="1">
      <alignment horizontal="right" vertical="center"/>
      <protection locked="0"/>
    </xf>
    <xf numFmtId="188" fontId="11" fillId="8" borderId="1" xfId="0" applyNumberFormat="1" applyFont="1" applyFill="1" applyBorder="1" applyAlignment="1" applyProtection="1">
      <alignment horizontal="right" vertical="center"/>
      <protection locked="0"/>
    </xf>
    <xf numFmtId="178" fontId="11" fillId="8" borderId="1" xfId="0" applyNumberFormat="1" applyFont="1" applyFill="1" applyBorder="1" applyAlignment="1" applyProtection="1">
      <alignment horizontal="right" vertical="center"/>
      <protection locked="0"/>
    </xf>
    <xf numFmtId="9" fontId="11" fillId="8" borderId="1" xfId="0" applyNumberFormat="1" applyFont="1" applyFill="1" applyBorder="1" applyAlignment="1" applyProtection="1">
      <alignment horizontal="right" vertical="center"/>
      <protection locked="0"/>
    </xf>
    <xf numFmtId="192" fontId="14" fillId="8" borderId="4" xfId="0" applyNumberFormat="1" applyFont="1" applyFill="1" applyBorder="1" applyAlignment="1" applyProtection="1">
      <alignment horizontal="center" vertical="center"/>
      <protection locked="0"/>
    </xf>
    <xf numFmtId="191" fontId="11" fillId="8" borderId="4" xfId="0" applyNumberFormat="1" applyFont="1" applyFill="1" applyBorder="1" applyAlignment="1" applyProtection="1">
      <alignment horizontal="center" vertical="center"/>
      <protection locked="0"/>
    </xf>
    <xf numFmtId="0" fontId="15" fillId="10" borderId="2" xfId="0" applyFont="1" applyFill="1" applyBorder="1" applyAlignment="1" applyProtection="1">
      <alignment horizontal="center" vertical="center"/>
      <protection locked="0"/>
    </xf>
    <xf numFmtId="165" fontId="6" fillId="8" borderId="1" xfId="0" applyNumberFormat="1" applyFont="1" applyFill="1" applyBorder="1" applyAlignment="1" applyProtection="1">
      <alignment vertical="center"/>
      <protection locked="0"/>
    </xf>
    <xf numFmtId="165" fontId="6" fillId="8" borderId="17" xfId="0" applyNumberFormat="1" applyFont="1" applyFill="1" applyBorder="1" applyAlignment="1" applyProtection="1">
      <alignment vertical="center"/>
      <protection locked="0"/>
    </xf>
    <xf numFmtId="10" fontId="6" fillId="8" borderId="3" xfId="0" applyNumberFormat="1" applyFont="1" applyFill="1" applyBorder="1" applyAlignment="1" applyProtection="1">
      <alignment vertical="center"/>
      <protection locked="0"/>
    </xf>
    <xf numFmtId="170" fontId="23" fillId="8" borderId="1" xfId="0" applyNumberFormat="1" applyFont="1" applyFill="1" applyBorder="1" applyAlignment="1" applyProtection="1">
      <alignment vertical="center"/>
      <protection locked="0"/>
    </xf>
    <xf numFmtId="186" fontId="6" fillId="8" borderId="2" xfId="0" applyNumberFormat="1" applyFont="1" applyFill="1" applyBorder="1" applyAlignment="1" applyProtection="1">
      <alignment vertical="center"/>
      <protection locked="0"/>
    </xf>
    <xf numFmtId="190" fontId="23" fillId="8" borderId="2" xfId="0" applyNumberFormat="1" applyFont="1" applyFill="1" applyBorder="1" applyAlignment="1" applyProtection="1">
      <alignment vertical="center"/>
      <protection locked="0"/>
    </xf>
    <xf numFmtId="172" fontId="6" fillId="8" borderId="2" xfId="0" applyNumberFormat="1" applyFont="1" applyFill="1" applyBorder="1" applyAlignment="1" applyProtection="1">
      <alignment vertical="center"/>
      <protection locked="0"/>
    </xf>
    <xf numFmtId="174" fontId="6" fillId="8" borderId="2" xfId="0" applyNumberFormat="1" applyFont="1" applyFill="1" applyBorder="1" applyProtection="1">
      <protection locked="0"/>
    </xf>
    <xf numFmtId="197" fontId="23" fillId="8" borderId="2" xfId="0" applyNumberFormat="1" applyFont="1" applyFill="1" applyBorder="1" applyAlignment="1" applyProtection="1">
      <alignment horizontal="right"/>
      <protection locked="0"/>
    </xf>
    <xf numFmtId="196" fontId="23" fillId="8" borderId="2" xfId="0" applyNumberFormat="1" applyFont="1" applyFill="1" applyBorder="1" applyAlignment="1" applyProtection="1">
      <alignment horizontal="right" vertical="center"/>
      <protection locked="0"/>
    </xf>
    <xf numFmtId="189" fontId="23" fillId="8" borderId="1" xfId="0" applyNumberFormat="1" applyFont="1" applyFill="1" applyBorder="1" applyAlignment="1" applyProtection="1">
      <alignment vertical="center"/>
      <protection locked="0"/>
    </xf>
    <xf numFmtId="173" fontId="6" fillId="8" borderId="1" xfId="0" applyNumberFormat="1" applyFont="1" applyFill="1" applyBorder="1" applyProtection="1">
      <protection locked="0"/>
    </xf>
    <xf numFmtId="195" fontId="6" fillId="8" borderId="1" xfId="0" applyNumberFormat="1" applyFont="1" applyFill="1" applyBorder="1" applyAlignment="1" applyProtection="1">
      <alignment horizontal="right" vertical="center"/>
      <protection locked="0"/>
    </xf>
    <xf numFmtId="175" fontId="6" fillId="8" borderId="1" xfId="0" applyNumberFormat="1" applyFont="1" applyFill="1" applyBorder="1" applyAlignment="1" applyProtection="1">
      <alignment vertical="center"/>
      <protection locked="0"/>
    </xf>
    <xf numFmtId="166" fontId="6" fillId="8" borderId="1" xfId="0" applyNumberFormat="1" applyFont="1" applyFill="1" applyBorder="1" applyAlignment="1" applyProtection="1">
      <alignment horizontal="center" vertical="center"/>
      <protection locked="0"/>
    </xf>
    <xf numFmtId="9" fontId="23" fillId="8" borderId="1" xfId="0" applyNumberFormat="1" applyFont="1" applyFill="1" applyBorder="1" applyAlignment="1" applyProtection="1">
      <alignment horizontal="center" vertical="center"/>
      <protection locked="0"/>
    </xf>
    <xf numFmtId="7" fontId="26" fillId="8" borderId="16" xfId="2" applyNumberFormat="1" applyFont="1" applyFill="1" applyBorder="1" applyAlignment="1" applyProtection="1">
      <alignment vertical="center"/>
      <protection locked="0"/>
    </xf>
    <xf numFmtId="0" fontId="23" fillId="8" borderId="1" xfId="0" applyFont="1" applyFill="1" applyBorder="1" applyAlignment="1" applyProtection="1">
      <alignment vertical="center" wrapText="1"/>
      <protection locked="0"/>
    </xf>
    <xf numFmtId="170" fontId="6" fillId="8" borderId="1" xfId="0" applyNumberFormat="1" applyFont="1" applyFill="1" applyBorder="1" applyAlignment="1" applyProtection="1">
      <alignment vertical="center"/>
      <protection locked="0"/>
    </xf>
    <xf numFmtId="0" fontId="6" fillId="8" borderId="1" xfId="0" applyFont="1" applyFill="1" applyBorder="1" applyAlignment="1" applyProtection="1">
      <alignment vertical="center"/>
      <protection locked="0"/>
    </xf>
    <xf numFmtId="167" fontId="24" fillId="8" borderId="1" xfId="0" applyNumberFormat="1" applyFont="1" applyFill="1" applyBorder="1" applyAlignment="1" applyProtection="1">
      <alignment vertical="center"/>
      <protection locked="0"/>
    </xf>
    <xf numFmtId="0" fontId="6" fillId="8" borderId="5" xfId="0" applyFont="1" applyFill="1" applyBorder="1" applyAlignment="1" applyProtection="1">
      <alignment vertical="center"/>
      <protection locked="0"/>
    </xf>
    <xf numFmtId="170" fontId="6" fillId="8" borderId="18" xfId="0" applyNumberFormat="1" applyFont="1" applyFill="1" applyBorder="1" applyAlignment="1" applyProtection="1">
      <alignment vertical="center"/>
      <protection locked="0"/>
    </xf>
    <xf numFmtId="0" fontId="6" fillId="8" borderId="3" xfId="0" applyFont="1" applyFill="1" applyBorder="1" applyAlignment="1" applyProtection="1">
      <alignment vertical="center"/>
      <protection locked="0"/>
    </xf>
    <xf numFmtId="170" fontId="6" fillId="8" borderId="11" xfId="0" applyNumberFormat="1" applyFont="1" applyFill="1" applyBorder="1" applyAlignment="1" applyProtection="1">
      <alignment vertical="center"/>
      <protection locked="0"/>
    </xf>
    <xf numFmtId="0" fontId="24" fillId="8" borderId="5" xfId="0" applyFont="1" applyFill="1" applyBorder="1" applyAlignment="1" applyProtection="1">
      <alignment vertical="center"/>
      <protection locked="0"/>
    </xf>
    <xf numFmtId="170" fontId="24" fillId="8" borderId="18" xfId="0" applyNumberFormat="1" applyFont="1" applyFill="1" applyBorder="1" applyAlignment="1" applyProtection="1">
      <alignment vertical="center"/>
      <protection locked="0"/>
    </xf>
    <xf numFmtId="0" fontId="6" fillId="8" borderId="6" xfId="0" applyFont="1" applyFill="1" applyBorder="1" applyAlignment="1" applyProtection="1">
      <alignment vertical="center"/>
      <protection locked="0"/>
    </xf>
    <xf numFmtId="170" fontId="6" fillId="8" borderId="17" xfId="0" applyNumberFormat="1" applyFont="1" applyFill="1" applyBorder="1" applyAlignment="1" applyProtection="1">
      <alignment vertical="center"/>
      <protection locked="0"/>
    </xf>
    <xf numFmtId="170" fontId="22" fillId="8" borderId="1" xfId="0" applyNumberFormat="1" applyFont="1" applyFill="1" applyBorder="1" applyAlignment="1" applyProtection="1">
      <alignment vertical="center"/>
      <protection locked="0"/>
    </xf>
    <xf numFmtId="0" fontId="6" fillId="8" borderId="11" xfId="0" applyFont="1" applyFill="1" applyBorder="1" applyAlignment="1" applyProtection="1">
      <alignment horizontal="center" vertical="center"/>
      <protection locked="0"/>
    </xf>
    <xf numFmtId="170" fontId="6" fillId="8" borderId="3" xfId="0" applyNumberFormat="1" applyFont="1" applyFill="1" applyBorder="1" applyAlignment="1" applyProtection="1">
      <alignment vertical="center"/>
      <protection locked="0"/>
    </xf>
    <xf numFmtId="0" fontId="6" fillId="8" borderId="18" xfId="0" applyFont="1" applyFill="1" applyBorder="1" applyAlignment="1" applyProtection="1">
      <alignment horizontal="center" vertical="center"/>
      <protection locked="0"/>
    </xf>
    <xf numFmtId="170" fontId="6" fillId="8" borderId="5" xfId="0" applyNumberFormat="1" applyFont="1" applyFill="1" applyBorder="1" applyAlignment="1" applyProtection="1">
      <alignment vertical="center"/>
      <protection locked="0"/>
    </xf>
    <xf numFmtId="0" fontId="6" fillId="8" borderId="17" xfId="0" applyFont="1" applyFill="1" applyBorder="1" applyAlignment="1" applyProtection="1">
      <alignment horizontal="center" vertical="center"/>
      <protection locked="0"/>
    </xf>
    <xf numFmtId="170" fontId="6" fillId="8" borderId="6" xfId="0" applyNumberFormat="1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left" vertical="center"/>
    </xf>
    <xf numFmtId="0" fontId="10" fillId="9" borderId="14" xfId="0" applyFont="1" applyFill="1" applyBorder="1" applyAlignment="1">
      <alignment horizontal="left" vertical="center"/>
    </xf>
    <xf numFmtId="0" fontId="10" fillId="9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  <protection hidden="1"/>
    </xf>
    <xf numFmtId="2" fontId="14" fillId="0" borderId="11" xfId="0" applyNumberFormat="1" applyFont="1" applyFill="1" applyBorder="1" applyAlignment="1">
      <alignment horizontal="center" vertical="center"/>
    </xf>
    <xf numFmtId="2" fontId="14" fillId="0" borderId="18" xfId="0" applyNumberFormat="1" applyFont="1" applyFill="1" applyBorder="1" applyAlignment="1">
      <alignment horizontal="center" vertical="center"/>
    </xf>
    <xf numFmtId="2" fontId="14" fillId="0" borderId="17" xfId="0" applyNumberFormat="1" applyFont="1" applyFill="1" applyBorder="1" applyAlignment="1">
      <alignment horizontal="center" vertical="center"/>
    </xf>
    <xf numFmtId="0" fontId="12" fillId="10" borderId="19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44" fontId="10" fillId="10" borderId="2" xfId="0" applyNumberFormat="1" applyFont="1" applyFill="1" applyBorder="1" applyAlignment="1" applyProtection="1">
      <alignment horizontal="center" vertical="center"/>
      <protection hidden="1"/>
    </xf>
    <xf numFmtId="44" fontId="10" fillId="10" borderId="4" xfId="0" applyNumberFormat="1" applyFont="1" applyFill="1" applyBorder="1" applyAlignment="1" applyProtection="1">
      <alignment horizontal="center" vertical="center"/>
      <protection hidden="1"/>
    </xf>
    <xf numFmtId="0" fontId="10" fillId="2" borderId="3" xfId="0" applyFont="1" applyFill="1" applyBorder="1" applyAlignment="1" applyProtection="1">
      <alignment horizontal="left" vertical="center"/>
      <protection hidden="1"/>
    </xf>
    <xf numFmtId="0" fontId="10" fillId="2" borderId="12" xfId="0" applyFont="1" applyFill="1" applyBorder="1" applyAlignment="1" applyProtection="1">
      <alignment horizontal="left" vertical="center"/>
      <protection hidden="1"/>
    </xf>
    <xf numFmtId="0" fontId="10" fillId="2" borderId="6" xfId="0" applyFont="1" applyFill="1" applyBorder="1" applyAlignment="1" applyProtection="1">
      <alignment horizontal="left" vertical="center"/>
      <protection hidden="1"/>
    </xf>
    <xf numFmtId="0" fontId="10" fillId="2" borderId="13" xfId="0" applyFont="1" applyFill="1" applyBorder="1" applyAlignment="1" applyProtection="1">
      <alignment horizontal="left" vertical="center"/>
      <protection hidden="1"/>
    </xf>
    <xf numFmtId="171" fontId="16" fillId="10" borderId="2" xfId="0" applyNumberFormat="1" applyFont="1" applyFill="1" applyBorder="1" applyAlignment="1" applyProtection="1">
      <alignment horizontal="center" vertical="center"/>
      <protection hidden="1"/>
    </xf>
    <xf numFmtId="171" fontId="16" fillId="10" borderId="4" xfId="0" applyNumberFormat="1" applyFont="1" applyFill="1" applyBorder="1" applyAlignment="1" applyProtection="1">
      <alignment horizontal="center" vertical="center"/>
      <protection hidden="1"/>
    </xf>
    <xf numFmtId="187" fontId="16" fillId="10" borderId="2" xfId="0" applyNumberFormat="1" applyFont="1" applyFill="1" applyBorder="1" applyAlignment="1" applyProtection="1">
      <alignment horizontal="center" vertical="center"/>
      <protection hidden="1"/>
    </xf>
    <xf numFmtId="187" fontId="16" fillId="10" borderId="4" xfId="0" applyNumberFormat="1" applyFont="1" applyFill="1" applyBorder="1" applyAlignment="1" applyProtection="1">
      <alignment horizontal="center" vertical="center"/>
      <protection hidden="1"/>
    </xf>
    <xf numFmtId="0" fontId="10" fillId="8" borderId="14" xfId="0" applyFont="1" applyFill="1" applyBorder="1" applyAlignment="1" applyProtection="1">
      <alignment horizontal="center" vertical="center"/>
      <protection hidden="1"/>
    </xf>
    <xf numFmtId="0" fontId="10" fillId="8" borderId="15" xfId="0" applyFont="1" applyFill="1" applyBorder="1" applyAlignment="1" applyProtection="1">
      <alignment horizontal="center" vertical="center"/>
      <protection hidden="1"/>
    </xf>
    <xf numFmtId="0" fontId="10" fillId="8" borderId="16" xfId="0" applyFont="1" applyFill="1" applyBorder="1" applyAlignment="1" applyProtection="1">
      <alignment horizontal="center" vertical="center"/>
      <protection hidden="1"/>
    </xf>
    <xf numFmtId="0" fontId="22" fillId="2" borderId="2" xfId="0" applyFont="1" applyFill="1" applyBorder="1" applyAlignment="1" applyProtection="1">
      <alignment horizontal="right" vertical="center"/>
      <protection hidden="1"/>
    </xf>
    <xf numFmtId="0" fontId="22" fillId="2" borderId="9" xfId="0" applyFont="1" applyFill="1" applyBorder="1" applyAlignment="1" applyProtection="1">
      <alignment horizontal="right" vertical="center"/>
      <protection hidden="1"/>
    </xf>
    <xf numFmtId="0" fontId="22" fillId="2" borderId="4" xfId="0" applyFont="1" applyFill="1" applyBorder="1" applyAlignment="1" applyProtection="1">
      <alignment horizontal="right" vertical="center"/>
      <protection hidden="1"/>
    </xf>
    <xf numFmtId="0" fontId="23" fillId="10" borderId="1" xfId="0" applyFont="1" applyFill="1" applyBorder="1" applyAlignment="1" applyProtection="1">
      <alignment horizontal="center" vertical="center"/>
      <protection hidden="1"/>
    </xf>
    <xf numFmtId="0" fontId="6" fillId="10" borderId="1" xfId="0" applyFont="1" applyFill="1" applyBorder="1" applyAlignment="1" applyProtection="1">
      <alignment horizontal="center" vertical="center"/>
      <protection hidden="1"/>
    </xf>
    <xf numFmtId="0" fontId="16" fillId="6" borderId="2" xfId="0" applyFont="1" applyFill="1" applyBorder="1" applyAlignment="1" applyProtection="1">
      <alignment horizontal="left" vertical="center"/>
      <protection hidden="1"/>
    </xf>
    <xf numFmtId="0" fontId="16" fillId="6" borderId="9" xfId="0" applyFont="1" applyFill="1" applyBorder="1" applyAlignment="1" applyProtection="1">
      <alignment horizontal="left" vertical="center"/>
      <protection hidden="1"/>
    </xf>
    <xf numFmtId="0" fontId="16" fillId="6" borderId="4" xfId="0" applyFont="1" applyFill="1" applyBorder="1" applyAlignment="1" applyProtection="1">
      <alignment horizontal="left" vertical="center"/>
      <protection hidden="1"/>
    </xf>
    <xf numFmtId="0" fontId="16" fillId="10" borderId="2" xfId="0" applyFont="1" applyFill="1" applyBorder="1" applyAlignment="1" applyProtection="1">
      <alignment horizontal="left" vertical="center"/>
      <protection hidden="1"/>
    </xf>
    <xf numFmtId="0" fontId="16" fillId="10" borderId="4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6" fillId="10" borderId="6" xfId="0" applyFont="1" applyFill="1" applyBorder="1" applyAlignment="1" applyProtection="1">
      <alignment horizontal="center" vertical="center"/>
      <protection hidden="1"/>
    </xf>
    <xf numFmtId="0" fontId="16" fillId="10" borderId="10" xfId="0" applyFont="1" applyFill="1" applyBorder="1" applyAlignment="1" applyProtection="1">
      <alignment horizontal="center" vertical="center"/>
      <protection hidden="1"/>
    </xf>
    <xf numFmtId="0" fontId="16" fillId="10" borderId="13" xfId="0" applyFont="1" applyFill="1" applyBorder="1" applyAlignment="1" applyProtection="1">
      <alignment horizontal="center" vertical="center"/>
      <protection hidden="1"/>
    </xf>
    <xf numFmtId="0" fontId="16" fillId="10" borderId="1" xfId="0" applyFont="1" applyFill="1" applyBorder="1" applyAlignment="1" applyProtection="1">
      <alignment horizontal="center" vertical="center"/>
      <protection hidden="1"/>
    </xf>
    <xf numFmtId="49" fontId="22" fillId="10" borderId="2" xfId="0" applyNumberFormat="1" applyFont="1" applyFill="1" applyBorder="1" applyAlignment="1" applyProtection="1">
      <alignment horizontal="left" vertical="center"/>
      <protection hidden="1"/>
    </xf>
    <xf numFmtId="49" fontId="22" fillId="10" borderId="9" xfId="0" applyNumberFormat="1" applyFont="1" applyFill="1" applyBorder="1" applyAlignment="1" applyProtection="1">
      <alignment horizontal="left" vertical="center"/>
      <protection hidden="1"/>
    </xf>
    <xf numFmtId="49" fontId="22" fillId="10" borderId="4" xfId="0" applyNumberFormat="1" applyFont="1" applyFill="1" applyBorder="1" applyAlignment="1" applyProtection="1">
      <alignment horizontal="left" vertical="center"/>
      <protection hidden="1"/>
    </xf>
    <xf numFmtId="0" fontId="10" fillId="9" borderId="14" xfId="0" applyFont="1" applyFill="1" applyBorder="1" applyAlignment="1" applyProtection="1">
      <alignment horizontal="left" vertical="center"/>
      <protection hidden="1"/>
    </xf>
    <xf numFmtId="0" fontId="10" fillId="9" borderId="15" xfId="0" applyFont="1" applyFill="1" applyBorder="1" applyAlignment="1" applyProtection="1">
      <alignment horizontal="left" vertical="center"/>
      <protection hidden="1"/>
    </xf>
    <xf numFmtId="0" fontId="10" fillId="9" borderId="16" xfId="0" applyFont="1" applyFill="1" applyBorder="1" applyAlignment="1" applyProtection="1">
      <alignment horizontal="left" vertical="center"/>
      <protection hidden="1"/>
    </xf>
    <xf numFmtId="49" fontId="6" fillId="10" borderId="2" xfId="0" applyNumberFormat="1" applyFont="1" applyFill="1" applyBorder="1" applyAlignment="1" applyProtection="1">
      <alignment horizontal="center" vertical="center"/>
      <protection hidden="1"/>
    </xf>
    <xf numFmtId="49" fontId="6" fillId="10" borderId="9" xfId="0" applyNumberFormat="1" applyFont="1" applyFill="1" applyBorder="1" applyAlignment="1" applyProtection="1">
      <alignment horizontal="center" vertical="center"/>
      <protection hidden="1"/>
    </xf>
    <xf numFmtId="49" fontId="6" fillId="10" borderId="4" xfId="0" applyNumberFormat="1" applyFont="1" applyFill="1" applyBorder="1" applyAlignment="1" applyProtection="1">
      <alignment horizontal="center" vertical="center"/>
      <protection hidden="1"/>
    </xf>
    <xf numFmtId="49" fontId="22" fillId="10" borderId="2" xfId="0" applyNumberFormat="1" applyFont="1" applyFill="1" applyBorder="1" applyAlignment="1" applyProtection="1">
      <alignment horizontal="center" vertical="center"/>
      <protection hidden="1"/>
    </xf>
    <xf numFmtId="49" fontId="22" fillId="10" borderId="4" xfId="0" applyNumberFormat="1" applyFont="1" applyFill="1" applyBorder="1" applyAlignment="1" applyProtection="1">
      <alignment horizontal="center" vertical="center"/>
      <protection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BAD739"/>
      <color rgb="FF698A48"/>
      <color rgb="FFCCFFFF"/>
      <color rgb="FFFF6600"/>
      <color rgb="FFCCFF66"/>
      <color rgb="FFFFFF99"/>
      <color rgb="FF00FF00"/>
      <color rgb="FFFF9900"/>
      <color rgb="FF99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342900</xdr:rowOff>
    </xdr:from>
    <xdr:to>
      <xdr:col>6</xdr:col>
      <xdr:colOff>914400</xdr:colOff>
      <xdr:row>13</xdr:row>
      <xdr:rowOff>133350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46DCA304-26AF-403D-8A4B-37FF47F0C008}"/>
            </a:ext>
          </a:extLst>
        </xdr:cNvPr>
        <xdr:cNvSpPr txBox="1"/>
      </xdr:nvSpPr>
      <xdr:spPr>
        <a:xfrm>
          <a:off x="0" y="933450"/>
          <a:ext cx="9258300" cy="27717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Der Südtiroler Bauernbund bietet mit diesem Excel-Rechner eine interaktive Anwendung zur Berechnung des Gewinns und eine Zusammenstellung verschiedener Kalkulationsdaten aus der Truthühnermast an.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Für die Wirtschaftlichkeit der Truthühnerhaltung spielen hauptsächlich der Verkaufspreis pro kg, aber auch die biologischen Leistungen wie Futterverwertung, Tageszunahmen und Tier- und Futterverluste eine Rolle. Diese und alle anfallenden Kosten sind entscheidende Stellschrauben, die sich z. B. durch die Wahl der Haltungsform, gekonntes Marketing und/oder das richtige Management beeinflussen lassen. 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Weitere Informationen zur Truthühnerhaltung finden Sie in der Bauernbund-Broschüre "Truthühnerhaltung in Südtirol":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https://bit.ly/Geflügelbroschüren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Kontakte: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SBB-Abteilung Innovation &amp; Energie (Tel. 0471 999 363, innovation-energie@sbb.it)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Hermann Stuppner - SBB Betriebsberatung (Tel. 0471 999439,  hermann.stuppner@sbb.it)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Alexander Alber - BRING (Tel. +39 348 5593765,  alber.a@bring.bz.it)</a:t>
          </a:r>
        </a:p>
        <a:p>
          <a:pPr marL="0" marR="0" lvl="0" indent="0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85726</xdr:rowOff>
    </xdr:from>
    <xdr:to>
      <xdr:col>3</xdr:col>
      <xdr:colOff>2318364</xdr:colOff>
      <xdr:row>1</xdr:row>
      <xdr:rowOff>933450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100DE14-097E-4928-AA95-914AB5794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1"/>
          <a:ext cx="6827611" cy="84772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19051</xdr:rowOff>
    </xdr:from>
    <xdr:to>
      <xdr:col>4</xdr:col>
      <xdr:colOff>742949</xdr:colOff>
      <xdr:row>1</xdr:row>
      <xdr:rowOff>988114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834FCAD4-F0AB-40E0-84BF-C0E1E585A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6382" y="209551"/>
          <a:ext cx="742949" cy="969063"/>
        </a:xfrm>
        <a:prstGeom prst="rect">
          <a:avLst/>
        </a:prstGeom>
      </xdr:spPr>
    </xdr:pic>
    <xdr:clientData/>
  </xdr:twoCellAnchor>
  <xdr:twoCellAnchor editAs="oneCell">
    <xdr:from>
      <xdr:col>6</xdr:col>
      <xdr:colOff>1340162</xdr:colOff>
      <xdr:row>1</xdr:row>
      <xdr:rowOff>85726</xdr:rowOff>
    </xdr:from>
    <xdr:to>
      <xdr:col>7</xdr:col>
      <xdr:colOff>1166393</xdr:colOff>
      <xdr:row>1</xdr:row>
      <xdr:rowOff>929868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84AE5C00-FBEE-4532-B39D-10A00609D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3664"/>
        <a:stretch/>
      </xdr:blipFill>
      <xdr:spPr>
        <a:xfrm>
          <a:off x="11257368" y="276226"/>
          <a:ext cx="1641584" cy="844142"/>
        </a:xfrm>
        <a:prstGeom prst="rect">
          <a:avLst/>
        </a:prstGeom>
      </xdr:spPr>
    </xdr:pic>
    <xdr:clientData/>
  </xdr:twoCellAnchor>
  <xdr:twoCellAnchor editAs="oneCell">
    <xdr:from>
      <xdr:col>4</xdr:col>
      <xdr:colOff>1228724</xdr:colOff>
      <xdr:row>1</xdr:row>
      <xdr:rowOff>0</xdr:rowOff>
    </xdr:from>
    <xdr:to>
      <xdr:col>6</xdr:col>
      <xdr:colOff>1017213</xdr:colOff>
      <xdr:row>3</xdr:row>
      <xdr:rowOff>92021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DC1BFD7D-3D65-413E-8B19-54F71396F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15106" y="190500"/>
          <a:ext cx="2119313" cy="127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98A48"/>
  </sheetPr>
  <dimension ref="A1:V97"/>
  <sheetViews>
    <sheetView showGridLines="0" tabSelected="1" zoomScaleNormal="100" workbookViewId="0">
      <selection activeCell="F45" sqref="F45"/>
    </sheetView>
  </sheetViews>
  <sheetFormatPr baseColWidth="10" defaultColWidth="10.73046875" defaultRowHeight="13.9" x14ac:dyDescent="0.45"/>
  <cols>
    <col min="1" max="1" width="2.86328125" style="15" customWidth="1"/>
    <col min="2" max="2" width="5.1328125" style="15" customWidth="1"/>
    <col min="3" max="3" width="62.265625" style="15" customWidth="1"/>
    <col min="4" max="4" width="43.3984375" style="15" customWidth="1"/>
    <col min="5" max="5" width="20" style="15" customWidth="1"/>
    <col min="6" max="6" width="15" style="15" customWidth="1"/>
    <col min="7" max="7" width="27.265625" style="15" customWidth="1"/>
    <col min="8" max="8" width="30" style="16" customWidth="1"/>
    <col min="9" max="9" width="53.1328125" style="17" customWidth="1"/>
    <col min="10" max="10" width="85.86328125" style="15" bestFit="1" customWidth="1"/>
    <col min="11" max="11" width="120.59765625" style="15" bestFit="1" customWidth="1"/>
    <col min="12" max="12" width="15.265625" style="15" customWidth="1"/>
    <col min="13" max="13" width="12.59765625" style="15" customWidth="1"/>
    <col min="14" max="14" width="11.265625" style="15" customWidth="1"/>
    <col min="15" max="15" width="12" style="15" customWidth="1"/>
    <col min="16" max="36" width="11.3984375" style="15" customWidth="1"/>
    <col min="37" max="258" width="11.3984375" style="15"/>
    <col min="259" max="259" width="13.86328125" style="15" customWidth="1"/>
    <col min="260" max="260" width="19.265625" style="15" customWidth="1"/>
    <col min="261" max="261" width="26.73046875" style="15" customWidth="1"/>
    <col min="262" max="262" width="49.73046875" style="15" customWidth="1"/>
    <col min="263" max="263" width="22.1328125" style="15" customWidth="1"/>
    <col min="264" max="264" width="19.265625" style="15" customWidth="1"/>
    <col min="265" max="266" width="11.3984375" style="15"/>
    <col min="267" max="267" width="20.1328125" style="15" customWidth="1"/>
    <col min="268" max="268" width="15.86328125" style="15" customWidth="1"/>
    <col min="269" max="269" width="12.3984375" style="15" customWidth="1"/>
    <col min="270" max="270" width="11.265625" style="15" customWidth="1"/>
    <col min="271" max="514" width="11.3984375" style="15"/>
    <col min="515" max="515" width="13.86328125" style="15" customWidth="1"/>
    <col min="516" max="516" width="19.265625" style="15" customWidth="1"/>
    <col min="517" max="517" width="26.73046875" style="15" customWidth="1"/>
    <col min="518" max="518" width="49.73046875" style="15" customWidth="1"/>
    <col min="519" max="519" width="22.1328125" style="15" customWidth="1"/>
    <col min="520" max="520" width="19.265625" style="15" customWidth="1"/>
    <col min="521" max="522" width="11.3984375" style="15"/>
    <col min="523" max="523" width="20.1328125" style="15" customWidth="1"/>
    <col min="524" max="524" width="15.86328125" style="15" customWidth="1"/>
    <col min="525" max="525" width="12.3984375" style="15" customWidth="1"/>
    <col min="526" max="526" width="11.265625" style="15" customWidth="1"/>
    <col min="527" max="770" width="11.3984375" style="15"/>
    <col min="771" max="771" width="13.86328125" style="15" customWidth="1"/>
    <col min="772" max="772" width="19.265625" style="15" customWidth="1"/>
    <col min="773" max="773" width="26.73046875" style="15" customWidth="1"/>
    <col min="774" max="774" width="49.73046875" style="15" customWidth="1"/>
    <col min="775" max="775" width="22.1328125" style="15" customWidth="1"/>
    <col min="776" max="776" width="19.265625" style="15" customWidth="1"/>
    <col min="777" max="778" width="11.3984375" style="15"/>
    <col min="779" max="779" width="20.1328125" style="15" customWidth="1"/>
    <col min="780" max="780" width="15.86328125" style="15" customWidth="1"/>
    <col min="781" max="781" width="12.3984375" style="15" customWidth="1"/>
    <col min="782" max="782" width="11.265625" style="15" customWidth="1"/>
    <col min="783" max="1026" width="11.3984375" style="15"/>
    <col min="1027" max="1027" width="13.86328125" style="15" customWidth="1"/>
    <col min="1028" max="1028" width="19.265625" style="15" customWidth="1"/>
    <col min="1029" max="1029" width="26.73046875" style="15" customWidth="1"/>
    <col min="1030" max="1030" width="49.73046875" style="15" customWidth="1"/>
    <col min="1031" max="1031" width="22.1328125" style="15" customWidth="1"/>
    <col min="1032" max="1032" width="19.265625" style="15" customWidth="1"/>
    <col min="1033" max="1034" width="11.3984375" style="15"/>
    <col min="1035" max="1035" width="20.1328125" style="15" customWidth="1"/>
    <col min="1036" max="1036" width="15.86328125" style="15" customWidth="1"/>
    <col min="1037" max="1037" width="12.3984375" style="15" customWidth="1"/>
    <col min="1038" max="1038" width="11.265625" style="15" customWidth="1"/>
    <col min="1039" max="1282" width="11.3984375" style="15"/>
    <col min="1283" max="1283" width="13.86328125" style="15" customWidth="1"/>
    <col min="1284" max="1284" width="19.265625" style="15" customWidth="1"/>
    <col min="1285" max="1285" width="26.73046875" style="15" customWidth="1"/>
    <col min="1286" max="1286" width="49.73046875" style="15" customWidth="1"/>
    <col min="1287" max="1287" width="22.1328125" style="15" customWidth="1"/>
    <col min="1288" max="1288" width="19.265625" style="15" customWidth="1"/>
    <col min="1289" max="1290" width="11.3984375" style="15"/>
    <col min="1291" max="1291" width="20.1328125" style="15" customWidth="1"/>
    <col min="1292" max="1292" width="15.86328125" style="15" customWidth="1"/>
    <col min="1293" max="1293" width="12.3984375" style="15" customWidth="1"/>
    <col min="1294" max="1294" width="11.265625" style="15" customWidth="1"/>
    <col min="1295" max="1538" width="11.3984375" style="15"/>
    <col min="1539" max="1539" width="13.86328125" style="15" customWidth="1"/>
    <col min="1540" max="1540" width="19.265625" style="15" customWidth="1"/>
    <col min="1541" max="1541" width="26.73046875" style="15" customWidth="1"/>
    <col min="1542" max="1542" width="49.73046875" style="15" customWidth="1"/>
    <col min="1543" max="1543" width="22.1328125" style="15" customWidth="1"/>
    <col min="1544" max="1544" width="19.265625" style="15" customWidth="1"/>
    <col min="1545" max="1546" width="11.3984375" style="15"/>
    <col min="1547" max="1547" width="20.1328125" style="15" customWidth="1"/>
    <col min="1548" max="1548" width="15.86328125" style="15" customWidth="1"/>
    <col min="1549" max="1549" width="12.3984375" style="15" customWidth="1"/>
    <col min="1550" max="1550" width="11.265625" style="15" customWidth="1"/>
    <col min="1551" max="1794" width="11.3984375" style="15"/>
    <col min="1795" max="1795" width="13.86328125" style="15" customWidth="1"/>
    <col min="1796" max="1796" width="19.265625" style="15" customWidth="1"/>
    <col min="1797" max="1797" width="26.73046875" style="15" customWidth="1"/>
    <col min="1798" max="1798" width="49.73046875" style="15" customWidth="1"/>
    <col min="1799" max="1799" width="22.1328125" style="15" customWidth="1"/>
    <col min="1800" max="1800" width="19.265625" style="15" customWidth="1"/>
    <col min="1801" max="1802" width="11.3984375" style="15"/>
    <col min="1803" max="1803" width="20.1328125" style="15" customWidth="1"/>
    <col min="1804" max="1804" width="15.86328125" style="15" customWidth="1"/>
    <col min="1805" max="1805" width="12.3984375" style="15" customWidth="1"/>
    <col min="1806" max="1806" width="11.265625" style="15" customWidth="1"/>
    <col min="1807" max="2050" width="11.3984375" style="15"/>
    <col min="2051" max="2051" width="13.86328125" style="15" customWidth="1"/>
    <col min="2052" max="2052" width="19.265625" style="15" customWidth="1"/>
    <col min="2053" max="2053" width="26.73046875" style="15" customWidth="1"/>
    <col min="2054" max="2054" width="49.73046875" style="15" customWidth="1"/>
    <col min="2055" max="2055" width="22.1328125" style="15" customWidth="1"/>
    <col min="2056" max="2056" width="19.265625" style="15" customWidth="1"/>
    <col min="2057" max="2058" width="11.3984375" style="15"/>
    <col min="2059" max="2059" width="20.1328125" style="15" customWidth="1"/>
    <col min="2060" max="2060" width="15.86328125" style="15" customWidth="1"/>
    <col min="2061" max="2061" width="12.3984375" style="15" customWidth="1"/>
    <col min="2062" max="2062" width="11.265625" style="15" customWidth="1"/>
    <col min="2063" max="2306" width="11.3984375" style="15"/>
    <col min="2307" max="2307" width="13.86328125" style="15" customWidth="1"/>
    <col min="2308" max="2308" width="19.265625" style="15" customWidth="1"/>
    <col min="2309" max="2309" width="26.73046875" style="15" customWidth="1"/>
    <col min="2310" max="2310" width="49.73046875" style="15" customWidth="1"/>
    <col min="2311" max="2311" width="22.1328125" style="15" customWidth="1"/>
    <col min="2312" max="2312" width="19.265625" style="15" customWidth="1"/>
    <col min="2313" max="2314" width="11.3984375" style="15"/>
    <col min="2315" max="2315" width="20.1328125" style="15" customWidth="1"/>
    <col min="2316" max="2316" width="15.86328125" style="15" customWidth="1"/>
    <col min="2317" max="2317" width="12.3984375" style="15" customWidth="1"/>
    <col min="2318" max="2318" width="11.265625" style="15" customWidth="1"/>
    <col min="2319" max="2562" width="11.3984375" style="15"/>
    <col min="2563" max="2563" width="13.86328125" style="15" customWidth="1"/>
    <col min="2564" max="2564" width="19.265625" style="15" customWidth="1"/>
    <col min="2565" max="2565" width="26.73046875" style="15" customWidth="1"/>
    <col min="2566" max="2566" width="49.73046875" style="15" customWidth="1"/>
    <col min="2567" max="2567" width="22.1328125" style="15" customWidth="1"/>
    <col min="2568" max="2568" width="19.265625" style="15" customWidth="1"/>
    <col min="2569" max="2570" width="11.3984375" style="15"/>
    <col min="2571" max="2571" width="20.1328125" style="15" customWidth="1"/>
    <col min="2572" max="2572" width="15.86328125" style="15" customWidth="1"/>
    <col min="2573" max="2573" width="12.3984375" style="15" customWidth="1"/>
    <col min="2574" max="2574" width="11.265625" style="15" customWidth="1"/>
    <col min="2575" max="2818" width="11.3984375" style="15"/>
    <col min="2819" max="2819" width="13.86328125" style="15" customWidth="1"/>
    <col min="2820" max="2820" width="19.265625" style="15" customWidth="1"/>
    <col min="2821" max="2821" width="26.73046875" style="15" customWidth="1"/>
    <col min="2822" max="2822" width="49.73046875" style="15" customWidth="1"/>
    <col min="2823" max="2823" width="22.1328125" style="15" customWidth="1"/>
    <col min="2824" max="2824" width="19.265625" style="15" customWidth="1"/>
    <col min="2825" max="2826" width="11.3984375" style="15"/>
    <col min="2827" max="2827" width="20.1328125" style="15" customWidth="1"/>
    <col min="2828" max="2828" width="15.86328125" style="15" customWidth="1"/>
    <col min="2829" max="2829" width="12.3984375" style="15" customWidth="1"/>
    <col min="2830" max="2830" width="11.265625" style="15" customWidth="1"/>
    <col min="2831" max="3074" width="11.3984375" style="15"/>
    <col min="3075" max="3075" width="13.86328125" style="15" customWidth="1"/>
    <col min="3076" max="3076" width="19.265625" style="15" customWidth="1"/>
    <col min="3077" max="3077" width="26.73046875" style="15" customWidth="1"/>
    <col min="3078" max="3078" width="49.73046875" style="15" customWidth="1"/>
    <col min="3079" max="3079" width="22.1328125" style="15" customWidth="1"/>
    <col min="3080" max="3080" width="19.265625" style="15" customWidth="1"/>
    <col min="3081" max="3082" width="11.3984375" style="15"/>
    <col min="3083" max="3083" width="20.1328125" style="15" customWidth="1"/>
    <col min="3084" max="3084" width="15.86328125" style="15" customWidth="1"/>
    <col min="3085" max="3085" width="12.3984375" style="15" customWidth="1"/>
    <col min="3086" max="3086" width="11.265625" style="15" customWidth="1"/>
    <col min="3087" max="3330" width="11.3984375" style="15"/>
    <col min="3331" max="3331" width="13.86328125" style="15" customWidth="1"/>
    <col min="3332" max="3332" width="19.265625" style="15" customWidth="1"/>
    <col min="3333" max="3333" width="26.73046875" style="15" customWidth="1"/>
    <col min="3334" max="3334" width="49.73046875" style="15" customWidth="1"/>
    <col min="3335" max="3335" width="22.1328125" style="15" customWidth="1"/>
    <col min="3336" max="3336" width="19.265625" style="15" customWidth="1"/>
    <col min="3337" max="3338" width="11.3984375" style="15"/>
    <col min="3339" max="3339" width="20.1328125" style="15" customWidth="1"/>
    <col min="3340" max="3340" width="15.86328125" style="15" customWidth="1"/>
    <col min="3341" max="3341" width="12.3984375" style="15" customWidth="1"/>
    <col min="3342" max="3342" width="11.265625" style="15" customWidth="1"/>
    <col min="3343" max="3586" width="11.3984375" style="15"/>
    <col min="3587" max="3587" width="13.86328125" style="15" customWidth="1"/>
    <col min="3588" max="3588" width="19.265625" style="15" customWidth="1"/>
    <col min="3589" max="3589" width="26.73046875" style="15" customWidth="1"/>
    <col min="3590" max="3590" width="49.73046875" style="15" customWidth="1"/>
    <col min="3591" max="3591" width="22.1328125" style="15" customWidth="1"/>
    <col min="3592" max="3592" width="19.265625" style="15" customWidth="1"/>
    <col min="3593" max="3594" width="11.3984375" style="15"/>
    <col min="3595" max="3595" width="20.1328125" style="15" customWidth="1"/>
    <col min="3596" max="3596" width="15.86328125" style="15" customWidth="1"/>
    <col min="3597" max="3597" width="12.3984375" style="15" customWidth="1"/>
    <col min="3598" max="3598" width="11.265625" style="15" customWidth="1"/>
    <col min="3599" max="3842" width="11.3984375" style="15"/>
    <col min="3843" max="3843" width="13.86328125" style="15" customWidth="1"/>
    <col min="3844" max="3844" width="19.265625" style="15" customWidth="1"/>
    <col min="3845" max="3845" width="26.73046875" style="15" customWidth="1"/>
    <col min="3846" max="3846" width="49.73046875" style="15" customWidth="1"/>
    <col min="3847" max="3847" width="22.1328125" style="15" customWidth="1"/>
    <col min="3848" max="3848" width="19.265625" style="15" customWidth="1"/>
    <col min="3849" max="3850" width="11.3984375" style="15"/>
    <col min="3851" max="3851" width="20.1328125" style="15" customWidth="1"/>
    <col min="3852" max="3852" width="15.86328125" style="15" customWidth="1"/>
    <col min="3853" max="3853" width="12.3984375" style="15" customWidth="1"/>
    <col min="3854" max="3854" width="11.265625" style="15" customWidth="1"/>
    <col min="3855" max="4098" width="11.3984375" style="15"/>
    <col min="4099" max="4099" width="13.86328125" style="15" customWidth="1"/>
    <col min="4100" max="4100" width="19.265625" style="15" customWidth="1"/>
    <col min="4101" max="4101" width="26.73046875" style="15" customWidth="1"/>
    <col min="4102" max="4102" width="49.73046875" style="15" customWidth="1"/>
    <col min="4103" max="4103" width="22.1328125" style="15" customWidth="1"/>
    <col min="4104" max="4104" width="19.265625" style="15" customWidth="1"/>
    <col min="4105" max="4106" width="11.3984375" style="15"/>
    <col min="4107" max="4107" width="20.1328125" style="15" customWidth="1"/>
    <col min="4108" max="4108" width="15.86328125" style="15" customWidth="1"/>
    <col min="4109" max="4109" width="12.3984375" style="15" customWidth="1"/>
    <col min="4110" max="4110" width="11.265625" style="15" customWidth="1"/>
    <col min="4111" max="4354" width="11.3984375" style="15"/>
    <col min="4355" max="4355" width="13.86328125" style="15" customWidth="1"/>
    <col min="4356" max="4356" width="19.265625" style="15" customWidth="1"/>
    <col min="4357" max="4357" width="26.73046875" style="15" customWidth="1"/>
    <col min="4358" max="4358" width="49.73046875" style="15" customWidth="1"/>
    <col min="4359" max="4359" width="22.1328125" style="15" customWidth="1"/>
    <col min="4360" max="4360" width="19.265625" style="15" customWidth="1"/>
    <col min="4361" max="4362" width="11.3984375" style="15"/>
    <col min="4363" max="4363" width="20.1328125" style="15" customWidth="1"/>
    <col min="4364" max="4364" width="15.86328125" style="15" customWidth="1"/>
    <col min="4365" max="4365" width="12.3984375" style="15" customWidth="1"/>
    <col min="4366" max="4366" width="11.265625" style="15" customWidth="1"/>
    <col min="4367" max="4610" width="11.3984375" style="15"/>
    <col min="4611" max="4611" width="13.86328125" style="15" customWidth="1"/>
    <col min="4612" max="4612" width="19.265625" style="15" customWidth="1"/>
    <col min="4613" max="4613" width="26.73046875" style="15" customWidth="1"/>
    <col min="4614" max="4614" width="49.73046875" style="15" customWidth="1"/>
    <col min="4615" max="4615" width="22.1328125" style="15" customWidth="1"/>
    <col min="4616" max="4616" width="19.265625" style="15" customWidth="1"/>
    <col min="4617" max="4618" width="11.3984375" style="15"/>
    <col min="4619" max="4619" width="20.1328125" style="15" customWidth="1"/>
    <col min="4620" max="4620" width="15.86328125" style="15" customWidth="1"/>
    <col min="4621" max="4621" width="12.3984375" style="15" customWidth="1"/>
    <col min="4622" max="4622" width="11.265625" style="15" customWidth="1"/>
    <col min="4623" max="4866" width="11.3984375" style="15"/>
    <col min="4867" max="4867" width="13.86328125" style="15" customWidth="1"/>
    <col min="4868" max="4868" width="19.265625" style="15" customWidth="1"/>
    <col min="4869" max="4869" width="26.73046875" style="15" customWidth="1"/>
    <col min="4870" max="4870" width="49.73046875" style="15" customWidth="1"/>
    <col min="4871" max="4871" width="22.1328125" style="15" customWidth="1"/>
    <col min="4872" max="4872" width="19.265625" style="15" customWidth="1"/>
    <col min="4873" max="4874" width="11.3984375" style="15"/>
    <col min="4875" max="4875" width="20.1328125" style="15" customWidth="1"/>
    <col min="4876" max="4876" width="15.86328125" style="15" customWidth="1"/>
    <col min="4877" max="4877" width="12.3984375" style="15" customWidth="1"/>
    <col min="4878" max="4878" width="11.265625" style="15" customWidth="1"/>
    <col min="4879" max="5122" width="11.3984375" style="15"/>
    <col min="5123" max="5123" width="13.86328125" style="15" customWidth="1"/>
    <col min="5124" max="5124" width="19.265625" style="15" customWidth="1"/>
    <col min="5125" max="5125" width="26.73046875" style="15" customWidth="1"/>
    <col min="5126" max="5126" width="49.73046875" style="15" customWidth="1"/>
    <col min="5127" max="5127" width="22.1328125" style="15" customWidth="1"/>
    <col min="5128" max="5128" width="19.265625" style="15" customWidth="1"/>
    <col min="5129" max="5130" width="11.3984375" style="15"/>
    <col min="5131" max="5131" width="20.1328125" style="15" customWidth="1"/>
    <col min="5132" max="5132" width="15.86328125" style="15" customWidth="1"/>
    <col min="5133" max="5133" width="12.3984375" style="15" customWidth="1"/>
    <col min="5134" max="5134" width="11.265625" style="15" customWidth="1"/>
    <col min="5135" max="5378" width="11.3984375" style="15"/>
    <col min="5379" max="5379" width="13.86328125" style="15" customWidth="1"/>
    <col min="5380" max="5380" width="19.265625" style="15" customWidth="1"/>
    <col min="5381" max="5381" width="26.73046875" style="15" customWidth="1"/>
    <col min="5382" max="5382" width="49.73046875" style="15" customWidth="1"/>
    <col min="5383" max="5383" width="22.1328125" style="15" customWidth="1"/>
    <col min="5384" max="5384" width="19.265625" style="15" customWidth="1"/>
    <col min="5385" max="5386" width="11.3984375" style="15"/>
    <col min="5387" max="5387" width="20.1328125" style="15" customWidth="1"/>
    <col min="5388" max="5388" width="15.86328125" style="15" customWidth="1"/>
    <col min="5389" max="5389" width="12.3984375" style="15" customWidth="1"/>
    <col min="5390" max="5390" width="11.265625" style="15" customWidth="1"/>
    <col min="5391" max="5634" width="11.3984375" style="15"/>
    <col min="5635" max="5635" width="13.86328125" style="15" customWidth="1"/>
    <col min="5636" max="5636" width="19.265625" style="15" customWidth="1"/>
    <col min="5637" max="5637" width="26.73046875" style="15" customWidth="1"/>
    <col min="5638" max="5638" width="49.73046875" style="15" customWidth="1"/>
    <col min="5639" max="5639" width="22.1328125" style="15" customWidth="1"/>
    <col min="5640" max="5640" width="19.265625" style="15" customWidth="1"/>
    <col min="5641" max="5642" width="11.3984375" style="15"/>
    <col min="5643" max="5643" width="20.1328125" style="15" customWidth="1"/>
    <col min="5644" max="5644" width="15.86328125" style="15" customWidth="1"/>
    <col min="5645" max="5645" width="12.3984375" style="15" customWidth="1"/>
    <col min="5646" max="5646" width="11.265625" style="15" customWidth="1"/>
    <col min="5647" max="5890" width="11.3984375" style="15"/>
    <col min="5891" max="5891" width="13.86328125" style="15" customWidth="1"/>
    <col min="5892" max="5892" width="19.265625" style="15" customWidth="1"/>
    <col min="5893" max="5893" width="26.73046875" style="15" customWidth="1"/>
    <col min="5894" max="5894" width="49.73046875" style="15" customWidth="1"/>
    <col min="5895" max="5895" width="22.1328125" style="15" customWidth="1"/>
    <col min="5896" max="5896" width="19.265625" style="15" customWidth="1"/>
    <col min="5897" max="5898" width="11.3984375" style="15"/>
    <col min="5899" max="5899" width="20.1328125" style="15" customWidth="1"/>
    <col min="5900" max="5900" width="15.86328125" style="15" customWidth="1"/>
    <col min="5901" max="5901" width="12.3984375" style="15" customWidth="1"/>
    <col min="5902" max="5902" width="11.265625" style="15" customWidth="1"/>
    <col min="5903" max="6146" width="11.3984375" style="15"/>
    <col min="6147" max="6147" width="13.86328125" style="15" customWidth="1"/>
    <col min="6148" max="6148" width="19.265625" style="15" customWidth="1"/>
    <col min="6149" max="6149" width="26.73046875" style="15" customWidth="1"/>
    <col min="6150" max="6150" width="49.73046875" style="15" customWidth="1"/>
    <col min="6151" max="6151" width="22.1328125" style="15" customWidth="1"/>
    <col min="6152" max="6152" width="19.265625" style="15" customWidth="1"/>
    <col min="6153" max="6154" width="11.3984375" style="15"/>
    <col min="6155" max="6155" width="20.1328125" style="15" customWidth="1"/>
    <col min="6156" max="6156" width="15.86328125" style="15" customWidth="1"/>
    <col min="6157" max="6157" width="12.3984375" style="15" customWidth="1"/>
    <col min="6158" max="6158" width="11.265625" style="15" customWidth="1"/>
    <col min="6159" max="6402" width="11.3984375" style="15"/>
    <col min="6403" max="6403" width="13.86328125" style="15" customWidth="1"/>
    <col min="6404" max="6404" width="19.265625" style="15" customWidth="1"/>
    <col min="6405" max="6405" width="26.73046875" style="15" customWidth="1"/>
    <col min="6406" max="6406" width="49.73046875" style="15" customWidth="1"/>
    <col min="6407" max="6407" width="22.1328125" style="15" customWidth="1"/>
    <col min="6408" max="6408" width="19.265625" style="15" customWidth="1"/>
    <col min="6409" max="6410" width="11.3984375" style="15"/>
    <col min="6411" max="6411" width="20.1328125" style="15" customWidth="1"/>
    <col min="6412" max="6412" width="15.86328125" style="15" customWidth="1"/>
    <col min="6413" max="6413" width="12.3984375" style="15" customWidth="1"/>
    <col min="6414" max="6414" width="11.265625" style="15" customWidth="1"/>
    <col min="6415" max="6658" width="11.3984375" style="15"/>
    <col min="6659" max="6659" width="13.86328125" style="15" customWidth="1"/>
    <col min="6660" max="6660" width="19.265625" style="15" customWidth="1"/>
    <col min="6661" max="6661" width="26.73046875" style="15" customWidth="1"/>
    <col min="6662" max="6662" width="49.73046875" style="15" customWidth="1"/>
    <col min="6663" max="6663" width="22.1328125" style="15" customWidth="1"/>
    <col min="6664" max="6664" width="19.265625" style="15" customWidth="1"/>
    <col min="6665" max="6666" width="11.3984375" style="15"/>
    <col min="6667" max="6667" width="20.1328125" style="15" customWidth="1"/>
    <col min="6668" max="6668" width="15.86328125" style="15" customWidth="1"/>
    <col min="6669" max="6669" width="12.3984375" style="15" customWidth="1"/>
    <col min="6670" max="6670" width="11.265625" style="15" customWidth="1"/>
    <col min="6671" max="6914" width="11.3984375" style="15"/>
    <col min="6915" max="6915" width="13.86328125" style="15" customWidth="1"/>
    <col min="6916" max="6916" width="19.265625" style="15" customWidth="1"/>
    <col min="6917" max="6917" width="26.73046875" style="15" customWidth="1"/>
    <col min="6918" max="6918" width="49.73046875" style="15" customWidth="1"/>
    <col min="6919" max="6919" width="22.1328125" style="15" customWidth="1"/>
    <col min="6920" max="6920" width="19.265625" style="15" customWidth="1"/>
    <col min="6921" max="6922" width="11.3984375" style="15"/>
    <col min="6923" max="6923" width="20.1328125" style="15" customWidth="1"/>
    <col min="6924" max="6924" width="15.86328125" style="15" customWidth="1"/>
    <col min="6925" max="6925" width="12.3984375" style="15" customWidth="1"/>
    <col min="6926" max="6926" width="11.265625" style="15" customWidth="1"/>
    <col min="6927" max="7170" width="11.3984375" style="15"/>
    <col min="7171" max="7171" width="13.86328125" style="15" customWidth="1"/>
    <col min="7172" max="7172" width="19.265625" style="15" customWidth="1"/>
    <col min="7173" max="7173" width="26.73046875" style="15" customWidth="1"/>
    <col min="7174" max="7174" width="49.73046875" style="15" customWidth="1"/>
    <col min="7175" max="7175" width="22.1328125" style="15" customWidth="1"/>
    <col min="7176" max="7176" width="19.265625" style="15" customWidth="1"/>
    <col min="7177" max="7178" width="11.3984375" style="15"/>
    <col min="7179" max="7179" width="20.1328125" style="15" customWidth="1"/>
    <col min="7180" max="7180" width="15.86328125" style="15" customWidth="1"/>
    <col min="7181" max="7181" width="12.3984375" style="15" customWidth="1"/>
    <col min="7182" max="7182" width="11.265625" style="15" customWidth="1"/>
    <col min="7183" max="7426" width="11.3984375" style="15"/>
    <col min="7427" max="7427" width="13.86328125" style="15" customWidth="1"/>
    <col min="7428" max="7428" width="19.265625" style="15" customWidth="1"/>
    <col min="7429" max="7429" width="26.73046875" style="15" customWidth="1"/>
    <col min="7430" max="7430" width="49.73046875" style="15" customWidth="1"/>
    <col min="7431" max="7431" width="22.1328125" style="15" customWidth="1"/>
    <col min="7432" max="7432" width="19.265625" style="15" customWidth="1"/>
    <col min="7433" max="7434" width="11.3984375" style="15"/>
    <col min="7435" max="7435" width="20.1328125" style="15" customWidth="1"/>
    <col min="7436" max="7436" width="15.86328125" style="15" customWidth="1"/>
    <col min="7437" max="7437" width="12.3984375" style="15" customWidth="1"/>
    <col min="7438" max="7438" width="11.265625" style="15" customWidth="1"/>
    <col min="7439" max="7682" width="11.3984375" style="15"/>
    <col min="7683" max="7683" width="13.86328125" style="15" customWidth="1"/>
    <col min="7684" max="7684" width="19.265625" style="15" customWidth="1"/>
    <col min="7685" max="7685" width="26.73046875" style="15" customWidth="1"/>
    <col min="7686" max="7686" width="49.73046875" style="15" customWidth="1"/>
    <col min="7687" max="7687" width="22.1328125" style="15" customWidth="1"/>
    <col min="7688" max="7688" width="19.265625" style="15" customWidth="1"/>
    <col min="7689" max="7690" width="11.3984375" style="15"/>
    <col min="7691" max="7691" width="20.1328125" style="15" customWidth="1"/>
    <col min="7692" max="7692" width="15.86328125" style="15" customWidth="1"/>
    <col min="7693" max="7693" width="12.3984375" style="15" customWidth="1"/>
    <col min="7694" max="7694" width="11.265625" style="15" customWidth="1"/>
    <col min="7695" max="7938" width="11.3984375" style="15"/>
    <col min="7939" max="7939" width="13.86328125" style="15" customWidth="1"/>
    <col min="7940" max="7940" width="19.265625" style="15" customWidth="1"/>
    <col min="7941" max="7941" width="26.73046875" style="15" customWidth="1"/>
    <col min="7942" max="7942" width="49.73046875" style="15" customWidth="1"/>
    <col min="7943" max="7943" width="22.1328125" style="15" customWidth="1"/>
    <col min="7944" max="7944" width="19.265625" style="15" customWidth="1"/>
    <col min="7945" max="7946" width="11.3984375" style="15"/>
    <col min="7947" max="7947" width="20.1328125" style="15" customWidth="1"/>
    <col min="7948" max="7948" width="15.86328125" style="15" customWidth="1"/>
    <col min="7949" max="7949" width="12.3984375" style="15" customWidth="1"/>
    <col min="7950" max="7950" width="11.265625" style="15" customWidth="1"/>
    <col min="7951" max="8194" width="11.3984375" style="15"/>
    <col min="8195" max="8195" width="13.86328125" style="15" customWidth="1"/>
    <col min="8196" max="8196" width="19.265625" style="15" customWidth="1"/>
    <col min="8197" max="8197" width="26.73046875" style="15" customWidth="1"/>
    <col min="8198" max="8198" width="49.73046875" style="15" customWidth="1"/>
    <col min="8199" max="8199" width="22.1328125" style="15" customWidth="1"/>
    <col min="8200" max="8200" width="19.265625" style="15" customWidth="1"/>
    <col min="8201" max="8202" width="11.3984375" style="15"/>
    <col min="8203" max="8203" width="20.1328125" style="15" customWidth="1"/>
    <col min="8204" max="8204" width="15.86328125" style="15" customWidth="1"/>
    <col min="8205" max="8205" width="12.3984375" style="15" customWidth="1"/>
    <col min="8206" max="8206" width="11.265625" style="15" customWidth="1"/>
    <col min="8207" max="8450" width="11.3984375" style="15"/>
    <col min="8451" max="8451" width="13.86328125" style="15" customWidth="1"/>
    <col min="8452" max="8452" width="19.265625" style="15" customWidth="1"/>
    <col min="8453" max="8453" width="26.73046875" style="15" customWidth="1"/>
    <col min="8454" max="8454" width="49.73046875" style="15" customWidth="1"/>
    <col min="8455" max="8455" width="22.1328125" style="15" customWidth="1"/>
    <col min="8456" max="8456" width="19.265625" style="15" customWidth="1"/>
    <col min="8457" max="8458" width="11.3984375" style="15"/>
    <col min="8459" max="8459" width="20.1328125" style="15" customWidth="1"/>
    <col min="8460" max="8460" width="15.86328125" style="15" customWidth="1"/>
    <col min="8461" max="8461" width="12.3984375" style="15" customWidth="1"/>
    <col min="8462" max="8462" width="11.265625" style="15" customWidth="1"/>
    <col min="8463" max="8706" width="11.3984375" style="15"/>
    <col min="8707" max="8707" width="13.86328125" style="15" customWidth="1"/>
    <col min="8708" max="8708" width="19.265625" style="15" customWidth="1"/>
    <col min="8709" max="8709" width="26.73046875" style="15" customWidth="1"/>
    <col min="8710" max="8710" width="49.73046875" style="15" customWidth="1"/>
    <col min="8711" max="8711" width="22.1328125" style="15" customWidth="1"/>
    <col min="8712" max="8712" width="19.265625" style="15" customWidth="1"/>
    <col min="8713" max="8714" width="11.3984375" style="15"/>
    <col min="8715" max="8715" width="20.1328125" style="15" customWidth="1"/>
    <col min="8716" max="8716" width="15.86328125" style="15" customWidth="1"/>
    <col min="8717" max="8717" width="12.3984375" style="15" customWidth="1"/>
    <col min="8718" max="8718" width="11.265625" style="15" customWidth="1"/>
    <col min="8719" max="8962" width="11.3984375" style="15"/>
    <col min="8963" max="8963" width="13.86328125" style="15" customWidth="1"/>
    <col min="8964" max="8964" width="19.265625" style="15" customWidth="1"/>
    <col min="8965" max="8965" width="26.73046875" style="15" customWidth="1"/>
    <col min="8966" max="8966" width="49.73046875" style="15" customWidth="1"/>
    <col min="8967" max="8967" width="22.1328125" style="15" customWidth="1"/>
    <col min="8968" max="8968" width="19.265625" style="15" customWidth="1"/>
    <col min="8969" max="8970" width="11.3984375" style="15"/>
    <col min="8971" max="8971" width="20.1328125" style="15" customWidth="1"/>
    <col min="8972" max="8972" width="15.86328125" style="15" customWidth="1"/>
    <col min="8973" max="8973" width="12.3984375" style="15" customWidth="1"/>
    <col min="8974" max="8974" width="11.265625" style="15" customWidth="1"/>
    <col min="8975" max="9218" width="11.3984375" style="15"/>
    <col min="9219" max="9219" width="13.86328125" style="15" customWidth="1"/>
    <col min="9220" max="9220" width="19.265625" style="15" customWidth="1"/>
    <col min="9221" max="9221" width="26.73046875" style="15" customWidth="1"/>
    <col min="9222" max="9222" width="49.73046875" style="15" customWidth="1"/>
    <col min="9223" max="9223" width="22.1328125" style="15" customWidth="1"/>
    <col min="9224" max="9224" width="19.265625" style="15" customWidth="1"/>
    <col min="9225" max="9226" width="11.3984375" style="15"/>
    <col min="9227" max="9227" width="20.1328125" style="15" customWidth="1"/>
    <col min="9228" max="9228" width="15.86328125" style="15" customWidth="1"/>
    <col min="9229" max="9229" width="12.3984375" style="15" customWidth="1"/>
    <col min="9230" max="9230" width="11.265625" style="15" customWidth="1"/>
    <col min="9231" max="9474" width="11.3984375" style="15"/>
    <col min="9475" max="9475" width="13.86328125" style="15" customWidth="1"/>
    <col min="9476" max="9476" width="19.265625" style="15" customWidth="1"/>
    <col min="9477" max="9477" width="26.73046875" style="15" customWidth="1"/>
    <col min="9478" max="9478" width="49.73046875" style="15" customWidth="1"/>
    <col min="9479" max="9479" width="22.1328125" style="15" customWidth="1"/>
    <col min="9480" max="9480" width="19.265625" style="15" customWidth="1"/>
    <col min="9481" max="9482" width="11.3984375" style="15"/>
    <col min="9483" max="9483" width="20.1328125" style="15" customWidth="1"/>
    <col min="9484" max="9484" width="15.86328125" style="15" customWidth="1"/>
    <col min="9485" max="9485" width="12.3984375" style="15" customWidth="1"/>
    <col min="9486" max="9486" width="11.265625" style="15" customWidth="1"/>
    <col min="9487" max="9730" width="11.3984375" style="15"/>
    <col min="9731" max="9731" width="13.86328125" style="15" customWidth="1"/>
    <col min="9732" max="9732" width="19.265625" style="15" customWidth="1"/>
    <col min="9733" max="9733" width="26.73046875" style="15" customWidth="1"/>
    <col min="9734" max="9734" width="49.73046875" style="15" customWidth="1"/>
    <col min="9735" max="9735" width="22.1328125" style="15" customWidth="1"/>
    <col min="9736" max="9736" width="19.265625" style="15" customWidth="1"/>
    <col min="9737" max="9738" width="11.3984375" style="15"/>
    <col min="9739" max="9739" width="20.1328125" style="15" customWidth="1"/>
    <col min="9740" max="9740" width="15.86328125" style="15" customWidth="1"/>
    <col min="9741" max="9741" width="12.3984375" style="15" customWidth="1"/>
    <col min="9742" max="9742" width="11.265625" style="15" customWidth="1"/>
    <col min="9743" max="9986" width="11.3984375" style="15"/>
    <col min="9987" max="9987" width="13.86328125" style="15" customWidth="1"/>
    <col min="9988" max="9988" width="19.265625" style="15" customWidth="1"/>
    <col min="9989" max="9989" width="26.73046875" style="15" customWidth="1"/>
    <col min="9990" max="9990" width="49.73046875" style="15" customWidth="1"/>
    <col min="9991" max="9991" width="22.1328125" style="15" customWidth="1"/>
    <col min="9992" max="9992" width="19.265625" style="15" customWidth="1"/>
    <col min="9993" max="9994" width="11.3984375" style="15"/>
    <col min="9995" max="9995" width="20.1328125" style="15" customWidth="1"/>
    <col min="9996" max="9996" width="15.86328125" style="15" customWidth="1"/>
    <col min="9997" max="9997" width="12.3984375" style="15" customWidth="1"/>
    <col min="9998" max="9998" width="11.265625" style="15" customWidth="1"/>
    <col min="9999" max="10242" width="11.3984375" style="15"/>
    <col min="10243" max="10243" width="13.86328125" style="15" customWidth="1"/>
    <col min="10244" max="10244" width="19.265625" style="15" customWidth="1"/>
    <col min="10245" max="10245" width="26.73046875" style="15" customWidth="1"/>
    <col min="10246" max="10246" width="49.73046875" style="15" customWidth="1"/>
    <col min="10247" max="10247" width="22.1328125" style="15" customWidth="1"/>
    <col min="10248" max="10248" width="19.265625" style="15" customWidth="1"/>
    <col min="10249" max="10250" width="11.3984375" style="15"/>
    <col min="10251" max="10251" width="20.1328125" style="15" customWidth="1"/>
    <col min="10252" max="10252" width="15.86328125" style="15" customWidth="1"/>
    <col min="10253" max="10253" width="12.3984375" style="15" customWidth="1"/>
    <col min="10254" max="10254" width="11.265625" style="15" customWidth="1"/>
    <col min="10255" max="10498" width="11.3984375" style="15"/>
    <col min="10499" max="10499" width="13.86328125" style="15" customWidth="1"/>
    <col min="10500" max="10500" width="19.265625" style="15" customWidth="1"/>
    <col min="10501" max="10501" width="26.73046875" style="15" customWidth="1"/>
    <col min="10502" max="10502" width="49.73046875" style="15" customWidth="1"/>
    <col min="10503" max="10503" width="22.1328125" style="15" customWidth="1"/>
    <col min="10504" max="10504" width="19.265625" style="15" customWidth="1"/>
    <col min="10505" max="10506" width="11.3984375" style="15"/>
    <col min="10507" max="10507" width="20.1328125" style="15" customWidth="1"/>
    <col min="10508" max="10508" width="15.86328125" style="15" customWidth="1"/>
    <col min="10509" max="10509" width="12.3984375" style="15" customWidth="1"/>
    <col min="10510" max="10510" width="11.265625" style="15" customWidth="1"/>
    <col min="10511" max="10754" width="11.3984375" style="15"/>
    <col min="10755" max="10755" width="13.86328125" style="15" customWidth="1"/>
    <col min="10756" max="10756" width="19.265625" style="15" customWidth="1"/>
    <col min="10757" max="10757" width="26.73046875" style="15" customWidth="1"/>
    <col min="10758" max="10758" width="49.73046875" style="15" customWidth="1"/>
    <col min="10759" max="10759" width="22.1328125" style="15" customWidth="1"/>
    <col min="10760" max="10760" width="19.265625" style="15" customWidth="1"/>
    <col min="10761" max="10762" width="11.3984375" style="15"/>
    <col min="10763" max="10763" width="20.1328125" style="15" customWidth="1"/>
    <col min="10764" max="10764" width="15.86328125" style="15" customWidth="1"/>
    <col min="10765" max="10765" width="12.3984375" style="15" customWidth="1"/>
    <col min="10766" max="10766" width="11.265625" style="15" customWidth="1"/>
    <col min="10767" max="11010" width="11.3984375" style="15"/>
    <col min="11011" max="11011" width="13.86328125" style="15" customWidth="1"/>
    <col min="11012" max="11012" width="19.265625" style="15" customWidth="1"/>
    <col min="11013" max="11013" width="26.73046875" style="15" customWidth="1"/>
    <col min="11014" max="11014" width="49.73046875" style="15" customWidth="1"/>
    <col min="11015" max="11015" width="22.1328125" style="15" customWidth="1"/>
    <col min="11016" max="11016" width="19.265625" style="15" customWidth="1"/>
    <col min="11017" max="11018" width="11.3984375" style="15"/>
    <col min="11019" max="11019" width="20.1328125" style="15" customWidth="1"/>
    <col min="11020" max="11020" width="15.86328125" style="15" customWidth="1"/>
    <col min="11021" max="11021" width="12.3984375" style="15" customWidth="1"/>
    <col min="11022" max="11022" width="11.265625" style="15" customWidth="1"/>
    <col min="11023" max="11266" width="11.3984375" style="15"/>
    <col min="11267" max="11267" width="13.86328125" style="15" customWidth="1"/>
    <col min="11268" max="11268" width="19.265625" style="15" customWidth="1"/>
    <col min="11269" max="11269" width="26.73046875" style="15" customWidth="1"/>
    <col min="11270" max="11270" width="49.73046875" style="15" customWidth="1"/>
    <col min="11271" max="11271" width="22.1328125" style="15" customWidth="1"/>
    <col min="11272" max="11272" width="19.265625" style="15" customWidth="1"/>
    <col min="11273" max="11274" width="11.3984375" style="15"/>
    <col min="11275" max="11275" width="20.1328125" style="15" customWidth="1"/>
    <col min="11276" max="11276" width="15.86328125" style="15" customWidth="1"/>
    <col min="11277" max="11277" width="12.3984375" style="15" customWidth="1"/>
    <col min="11278" max="11278" width="11.265625" style="15" customWidth="1"/>
    <col min="11279" max="11522" width="11.3984375" style="15"/>
    <col min="11523" max="11523" width="13.86328125" style="15" customWidth="1"/>
    <col min="11524" max="11524" width="19.265625" style="15" customWidth="1"/>
    <col min="11525" max="11525" width="26.73046875" style="15" customWidth="1"/>
    <col min="11526" max="11526" width="49.73046875" style="15" customWidth="1"/>
    <col min="11527" max="11527" width="22.1328125" style="15" customWidth="1"/>
    <col min="11528" max="11528" width="19.265625" style="15" customWidth="1"/>
    <col min="11529" max="11530" width="11.3984375" style="15"/>
    <col min="11531" max="11531" width="20.1328125" style="15" customWidth="1"/>
    <col min="11532" max="11532" width="15.86328125" style="15" customWidth="1"/>
    <col min="11533" max="11533" width="12.3984375" style="15" customWidth="1"/>
    <col min="11534" max="11534" width="11.265625" style="15" customWidth="1"/>
    <col min="11535" max="11778" width="11.3984375" style="15"/>
    <col min="11779" max="11779" width="13.86328125" style="15" customWidth="1"/>
    <col min="11780" max="11780" width="19.265625" style="15" customWidth="1"/>
    <col min="11781" max="11781" width="26.73046875" style="15" customWidth="1"/>
    <col min="11782" max="11782" width="49.73046875" style="15" customWidth="1"/>
    <col min="11783" max="11783" width="22.1328125" style="15" customWidth="1"/>
    <col min="11784" max="11784" width="19.265625" style="15" customWidth="1"/>
    <col min="11785" max="11786" width="11.3984375" style="15"/>
    <col min="11787" max="11787" width="20.1328125" style="15" customWidth="1"/>
    <col min="11788" max="11788" width="15.86328125" style="15" customWidth="1"/>
    <col min="11789" max="11789" width="12.3984375" style="15" customWidth="1"/>
    <col min="11790" max="11790" width="11.265625" style="15" customWidth="1"/>
    <col min="11791" max="12034" width="11.3984375" style="15"/>
    <col min="12035" max="12035" width="13.86328125" style="15" customWidth="1"/>
    <col min="12036" max="12036" width="19.265625" style="15" customWidth="1"/>
    <col min="12037" max="12037" width="26.73046875" style="15" customWidth="1"/>
    <col min="12038" max="12038" width="49.73046875" style="15" customWidth="1"/>
    <col min="12039" max="12039" width="22.1328125" style="15" customWidth="1"/>
    <col min="12040" max="12040" width="19.265625" style="15" customWidth="1"/>
    <col min="12041" max="12042" width="11.3984375" style="15"/>
    <col min="12043" max="12043" width="20.1328125" style="15" customWidth="1"/>
    <col min="12044" max="12044" width="15.86328125" style="15" customWidth="1"/>
    <col min="12045" max="12045" width="12.3984375" style="15" customWidth="1"/>
    <col min="12046" max="12046" width="11.265625" style="15" customWidth="1"/>
    <col min="12047" max="12290" width="11.3984375" style="15"/>
    <col min="12291" max="12291" width="13.86328125" style="15" customWidth="1"/>
    <col min="12292" max="12292" width="19.265625" style="15" customWidth="1"/>
    <col min="12293" max="12293" width="26.73046875" style="15" customWidth="1"/>
    <col min="12294" max="12294" width="49.73046875" style="15" customWidth="1"/>
    <col min="12295" max="12295" width="22.1328125" style="15" customWidth="1"/>
    <col min="12296" max="12296" width="19.265625" style="15" customWidth="1"/>
    <col min="12297" max="12298" width="11.3984375" style="15"/>
    <col min="12299" max="12299" width="20.1328125" style="15" customWidth="1"/>
    <col min="12300" max="12300" width="15.86328125" style="15" customWidth="1"/>
    <col min="12301" max="12301" width="12.3984375" style="15" customWidth="1"/>
    <col min="12302" max="12302" width="11.265625" style="15" customWidth="1"/>
    <col min="12303" max="12546" width="11.3984375" style="15"/>
    <col min="12547" max="12547" width="13.86328125" style="15" customWidth="1"/>
    <col min="12548" max="12548" width="19.265625" style="15" customWidth="1"/>
    <col min="12549" max="12549" width="26.73046875" style="15" customWidth="1"/>
    <col min="12550" max="12550" width="49.73046875" style="15" customWidth="1"/>
    <col min="12551" max="12551" width="22.1328125" style="15" customWidth="1"/>
    <col min="12552" max="12552" width="19.265625" style="15" customWidth="1"/>
    <col min="12553" max="12554" width="11.3984375" style="15"/>
    <col min="12555" max="12555" width="20.1328125" style="15" customWidth="1"/>
    <col min="12556" max="12556" width="15.86328125" style="15" customWidth="1"/>
    <col min="12557" max="12557" width="12.3984375" style="15" customWidth="1"/>
    <col min="12558" max="12558" width="11.265625" style="15" customWidth="1"/>
    <col min="12559" max="12802" width="11.3984375" style="15"/>
    <col min="12803" max="12803" width="13.86328125" style="15" customWidth="1"/>
    <col min="12804" max="12804" width="19.265625" style="15" customWidth="1"/>
    <col min="12805" max="12805" width="26.73046875" style="15" customWidth="1"/>
    <col min="12806" max="12806" width="49.73046875" style="15" customWidth="1"/>
    <col min="12807" max="12807" width="22.1328125" style="15" customWidth="1"/>
    <col min="12808" max="12808" width="19.265625" style="15" customWidth="1"/>
    <col min="12809" max="12810" width="11.3984375" style="15"/>
    <col min="12811" max="12811" width="20.1328125" style="15" customWidth="1"/>
    <col min="12812" max="12812" width="15.86328125" style="15" customWidth="1"/>
    <col min="12813" max="12813" width="12.3984375" style="15" customWidth="1"/>
    <col min="12814" max="12814" width="11.265625" style="15" customWidth="1"/>
    <col min="12815" max="13058" width="11.3984375" style="15"/>
    <col min="13059" max="13059" width="13.86328125" style="15" customWidth="1"/>
    <col min="13060" max="13060" width="19.265625" style="15" customWidth="1"/>
    <col min="13061" max="13061" width="26.73046875" style="15" customWidth="1"/>
    <col min="13062" max="13062" width="49.73046875" style="15" customWidth="1"/>
    <col min="13063" max="13063" width="22.1328125" style="15" customWidth="1"/>
    <col min="13064" max="13064" width="19.265625" style="15" customWidth="1"/>
    <col min="13065" max="13066" width="11.3984375" style="15"/>
    <col min="13067" max="13067" width="20.1328125" style="15" customWidth="1"/>
    <col min="13068" max="13068" width="15.86328125" style="15" customWidth="1"/>
    <col min="13069" max="13069" width="12.3984375" style="15" customWidth="1"/>
    <col min="13070" max="13070" width="11.265625" style="15" customWidth="1"/>
    <col min="13071" max="13314" width="11.3984375" style="15"/>
    <col min="13315" max="13315" width="13.86328125" style="15" customWidth="1"/>
    <col min="13316" max="13316" width="19.265625" style="15" customWidth="1"/>
    <col min="13317" max="13317" width="26.73046875" style="15" customWidth="1"/>
    <col min="13318" max="13318" width="49.73046875" style="15" customWidth="1"/>
    <col min="13319" max="13319" width="22.1328125" style="15" customWidth="1"/>
    <col min="13320" max="13320" width="19.265625" style="15" customWidth="1"/>
    <col min="13321" max="13322" width="11.3984375" style="15"/>
    <col min="13323" max="13323" width="20.1328125" style="15" customWidth="1"/>
    <col min="13324" max="13324" width="15.86328125" style="15" customWidth="1"/>
    <col min="13325" max="13325" width="12.3984375" style="15" customWidth="1"/>
    <col min="13326" max="13326" width="11.265625" style="15" customWidth="1"/>
    <col min="13327" max="13570" width="11.3984375" style="15"/>
    <col min="13571" max="13571" width="13.86328125" style="15" customWidth="1"/>
    <col min="13572" max="13572" width="19.265625" style="15" customWidth="1"/>
    <col min="13573" max="13573" width="26.73046875" style="15" customWidth="1"/>
    <col min="13574" max="13574" width="49.73046875" style="15" customWidth="1"/>
    <col min="13575" max="13575" width="22.1328125" style="15" customWidth="1"/>
    <col min="13576" max="13576" width="19.265625" style="15" customWidth="1"/>
    <col min="13577" max="13578" width="11.3984375" style="15"/>
    <col min="13579" max="13579" width="20.1328125" style="15" customWidth="1"/>
    <col min="13580" max="13580" width="15.86328125" style="15" customWidth="1"/>
    <col min="13581" max="13581" width="12.3984375" style="15" customWidth="1"/>
    <col min="13582" max="13582" width="11.265625" style="15" customWidth="1"/>
    <col min="13583" max="13826" width="11.3984375" style="15"/>
    <col min="13827" max="13827" width="13.86328125" style="15" customWidth="1"/>
    <col min="13828" max="13828" width="19.265625" style="15" customWidth="1"/>
    <col min="13829" max="13829" width="26.73046875" style="15" customWidth="1"/>
    <col min="13830" max="13830" width="49.73046875" style="15" customWidth="1"/>
    <col min="13831" max="13831" width="22.1328125" style="15" customWidth="1"/>
    <col min="13832" max="13832" width="19.265625" style="15" customWidth="1"/>
    <col min="13833" max="13834" width="11.3984375" style="15"/>
    <col min="13835" max="13835" width="20.1328125" style="15" customWidth="1"/>
    <col min="13836" max="13836" width="15.86328125" style="15" customWidth="1"/>
    <col min="13837" max="13837" width="12.3984375" style="15" customWidth="1"/>
    <col min="13838" max="13838" width="11.265625" style="15" customWidth="1"/>
    <col min="13839" max="14082" width="11.3984375" style="15"/>
    <col min="14083" max="14083" width="13.86328125" style="15" customWidth="1"/>
    <col min="14084" max="14084" width="19.265625" style="15" customWidth="1"/>
    <col min="14085" max="14085" width="26.73046875" style="15" customWidth="1"/>
    <col min="14086" max="14086" width="49.73046875" style="15" customWidth="1"/>
    <col min="14087" max="14087" width="22.1328125" style="15" customWidth="1"/>
    <col min="14088" max="14088" width="19.265625" style="15" customWidth="1"/>
    <col min="14089" max="14090" width="11.3984375" style="15"/>
    <col min="14091" max="14091" width="20.1328125" style="15" customWidth="1"/>
    <col min="14092" max="14092" width="15.86328125" style="15" customWidth="1"/>
    <col min="14093" max="14093" width="12.3984375" style="15" customWidth="1"/>
    <col min="14094" max="14094" width="11.265625" style="15" customWidth="1"/>
    <col min="14095" max="14338" width="11.3984375" style="15"/>
    <col min="14339" max="14339" width="13.86328125" style="15" customWidth="1"/>
    <col min="14340" max="14340" width="19.265625" style="15" customWidth="1"/>
    <col min="14341" max="14341" width="26.73046875" style="15" customWidth="1"/>
    <col min="14342" max="14342" width="49.73046875" style="15" customWidth="1"/>
    <col min="14343" max="14343" width="22.1328125" style="15" customWidth="1"/>
    <col min="14344" max="14344" width="19.265625" style="15" customWidth="1"/>
    <col min="14345" max="14346" width="11.3984375" style="15"/>
    <col min="14347" max="14347" width="20.1328125" style="15" customWidth="1"/>
    <col min="14348" max="14348" width="15.86328125" style="15" customWidth="1"/>
    <col min="14349" max="14349" width="12.3984375" style="15" customWidth="1"/>
    <col min="14350" max="14350" width="11.265625" style="15" customWidth="1"/>
    <col min="14351" max="14594" width="11.3984375" style="15"/>
    <col min="14595" max="14595" width="13.86328125" style="15" customWidth="1"/>
    <col min="14596" max="14596" width="19.265625" style="15" customWidth="1"/>
    <col min="14597" max="14597" width="26.73046875" style="15" customWidth="1"/>
    <col min="14598" max="14598" width="49.73046875" style="15" customWidth="1"/>
    <col min="14599" max="14599" width="22.1328125" style="15" customWidth="1"/>
    <col min="14600" max="14600" width="19.265625" style="15" customWidth="1"/>
    <col min="14601" max="14602" width="11.3984375" style="15"/>
    <col min="14603" max="14603" width="20.1328125" style="15" customWidth="1"/>
    <col min="14604" max="14604" width="15.86328125" style="15" customWidth="1"/>
    <col min="14605" max="14605" width="12.3984375" style="15" customWidth="1"/>
    <col min="14606" max="14606" width="11.265625" style="15" customWidth="1"/>
    <col min="14607" max="14850" width="11.3984375" style="15"/>
    <col min="14851" max="14851" width="13.86328125" style="15" customWidth="1"/>
    <col min="14852" max="14852" width="19.265625" style="15" customWidth="1"/>
    <col min="14853" max="14853" width="26.73046875" style="15" customWidth="1"/>
    <col min="14854" max="14854" width="49.73046875" style="15" customWidth="1"/>
    <col min="14855" max="14855" width="22.1328125" style="15" customWidth="1"/>
    <col min="14856" max="14856" width="19.265625" style="15" customWidth="1"/>
    <col min="14857" max="14858" width="11.3984375" style="15"/>
    <col min="14859" max="14859" width="20.1328125" style="15" customWidth="1"/>
    <col min="14860" max="14860" width="15.86328125" style="15" customWidth="1"/>
    <col min="14861" max="14861" width="12.3984375" style="15" customWidth="1"/>
    <col min="14862" max="14862" width="11.265625" style="15" customWidth="1"/>
    <col min="14863" max="15106" width="11.3984375" style="15"/>
    <col min="15107" max="15107" width="13.86328125" style="15" customWidth="1"/>
    <col min="15108" max="15108" width="19.265625" style="15" customWidth="1"/>
    <col min="15109" max="15109" width="26.73046875" style="15" customWidth="1"/>
    <col min="15110" max="15110" width="49.73046875" style="15" customWidth="1"/>
    <col min="15111" max="15111" width="22.1328125" style="15" customWidth="1"/>
    <col min="15112" max="15112" width="19.265625" style="15" customWidth="1"/>
    <col min="15113" max="15114" width="11.3984375" style="15"/>
    <col min="15115" max="15115" width="20.1328125" style="15" customWidth="1"/>
    <col min="15116" max="15116" width="15.86328125" style="15" customWidth="1"/>
    <col min="15117" max="15117" width="12.3984375" style="15" customWidth="1"/>
    <col min="15118" max="15118" width="11.265625" style="15" customWidth="1"/>
    <col min="15119" max="15362" width="11.3984375" style="15"/>
    <col min="15363" max="15363" width="13.86328125" style="15" customWidth="1"/>
    <col min="15364" max="15364" width="19.265625" style="15" customWidth="1"/>
    <col min="15365" max="15365" width="26.73046875" style="15" customWidth="1"/>
    <col min="15366" max="15366" width="49.73046875" style="15" customWidth="1"/>
    <col min="15367" max="15367" width="22.1328125" style="15" customWidth="1"/>
    <col min="15368" max="15368" width="19.265625" style="15" customWidth="1"/>
    <col min="15369" max="15370" width="11.3984375" style="15"/>
    <col min="15371" max="15371" width="20.1328125" style="15" customWidth="1"/>
    <col min="15372" max="15372" width="15.86328125" style="15" customWidth="1"/>
    <col min="15373" max="15373" width="12.3984375" style="15" customWidth="1"/>
    <col min="15374" max="15374" width="11.265625" style="15" customWidth="1"/>
    <col min="15375" max="15618" width="11.3984375" style="15"/>
    <col min="15619" max="15619" width="13.86328125" style="15" customWidth="1"/>
    <col min="15620" max="15620" width="19.265625" style="15" customWidth="1"/>
    <col min="15621" max="15621" width="26.73046875" style="15" customWidth="1"/>
    <col min="15622" max="15622" width="49.73046875" style="15" customWidth="1"/>
    <col min="15623" max="15623" width="22.1328125" style="15" customWidth="1"/>
    <col min="15624" max="15624" width="19.265625" style="15" customWidth="1"/>
    <col min="15625" max="15626" width="11.3984375" style="15"/>
    <col min="15627" max="15627" width="20.1328125" style="15" customWidth="1"/>
    <col min="15628" max="15628" width="15.86328125" style="15" customWidth="1"/>
    <col min="15629" max="15629" width="12.3984375" style="15" customWidth="1"/>
    <col min="15630" max="15630" width="11.265625" style="15" customWidth="1"/>
    <col min="15631" max="15874" width="11.3984375" style="15"/>
    <col min="15875" max="15875" width="13.86328125" style="15" customWidth="1"/>
    <col min="15876" max="15876" width="19.265625" style="15" customWidth="1"/>
    <col min="15877" max="15877" width="26.73046875" style="15" customWidth="1"/>
    <col min="15878" max="15878" width="49.73046875" style="15" customWidth="1"/>
    <col min="15879" max="15879" width="22.1328125" style="15" customWidth="1"/>
    <col min="15880" max="15880" width="19.265625" style="15" customWidth="1"/>
    <col min="15881" max="15882" width="11.3984375" style="15"/>
    <col min="15883" max="15883" width="20.1328125" style="15" customWidth="1"/>
    <col min="15884" max="15884" width="15.86328125" style="15" customWidth="1"/>
    <col min="15885" max="15885" width="12.3984375" style="15" customWidth="1"/>
    <col min="15886" max="15886" width="11.265625" style="15" customWidth="1"/>
    <col min="15887" max="16130" width="11.3984375" style="15"/>
    <col min="16131" max="16131" width="13.86328125" style="15" customWidth="1"/>
    <col min="16132" max="16132" width="19.265625" style="15" customWidth="1"/>
    <col min="16133" max="16133" width="26.73046875" style="15" customWidth="1"/>
    <col min="16134" max="16134" width="49.73046875" style="15" customWidth="1"/>
    <col min="16135" max="16135" width="22.1328125" style="15" customWidth="1"/>
    <col min="16136" max="16136" width="19.265625" style="15" customWidth="1"/>
    <col min="16137" max="16138" width="11.3984375" style="15"/>
    <col min="16139" max="16139" width="20.1328125" style="15" customWidth="1"/>
    <col min="16140" max="16140" width="15.86328125" style="15" customWidth="1"/>
    <col min="16141" max="16141" width="12.3984375" style="15" customWidth="1"/>
    <col min="16142" max="16142" width="11.265625" style="15" customWidth="1"/>
    <col min="16143" max="16384" width="11.3984375" style="15"/>
  </cols>
  <sheetData>
    <row r="1" spans="1:9" x14ac:dyDescent="0.45">
      <c r="A1" s="95"/>
      <c r="B1" s="95"/>
      <c r="C1" s="95"/>
      <c r="D1" s="95"/>
      <c r="E1" s="95"/>
      <c r="F1" s="95"/>
      <c r="G1" s="95"/>
      <c r="H1" s="96"/>
    </row>
    <row r="2" spans="1:9" s="16" customFormat="1" ht="78.75" customHeight="1" x14ac:dyDescent="0.45">
      <c r="A2" s="96"/>
      <c r="B2" s="96"/>
      <c r="C2" s="96"/>
      <c r="D2" s="96"/>
      <c r="E2" s="96"/>
      <c r="F2" s="96"/>
      <c r="G2" s="96"/>
      <c r="H2" s="96"/>
      <c r="I2" s="18"/>
    </row>
    <row r="3" spans="1:9" x14ac:dyDescent="0.45">
      <c r="A3" s="95"/>
      <c r="B3" s="95"/>
      <c r="C3" s="95"/>
      <c r="D3" s="95"/>
      <c r="E3" s="95"/>
      <c r="F3" s="95"/>
      <c r="G3" s="95"/>
      <c r="H3" s="96"/>
    </row>
    <row r="4" spans="1:9" ht="29.65" x14ac:dyDescent="0.45">
      <c r="A4" s="95"/>
      <c r="B4" s="97" t="s">
        <v>0</v>
      </c>
      <c r="C4" s="98"/>
      <c r="D4" s="98"/>
      <c r="E4" s="99"/>
      <c r="F4" s="100"/>
      <c r="G4" s="101"/>
      <c r="H4" s="102"/>
    </row>
    <row r="5" spans="1:9" ht="30.75" customHeight="1" x14ac:dyDescent="0.45">
      <c r="A5" s="95"/>
      <c r="B5" s="103" t="s">
        <v>148</v>
      </c>
      <c r="C5" s="104"/>
      <c r="D5" s="104"/>
      <c r="E5" s="99"/>
      <c r="F5" s="100"/>
      <c r="G5" s="101"/>
      <c r="H5" s="102"/>
    </row>
    <row r="6" spans="1:9" ht="30.75" customHeight="1" x14ac:dyDescent="0.45">
      <c r="A6" s="95"/>
      <c r="B6" s="105"/>
      <c r="C6" s="95"/>
      <c r="D6" s="95"/>
      <c r="E6" s="106"/>
      <c r="F6" s="107"/>
      <c r="G6" s="108"/>
      <c r="H6" s="109"/>
    </row>
    <row r="7" spans="1:9" ht="30.75" customHeight="1" x14ac:dyDescent="0.45">
      <c r="A7" s="95"/>
      <c r="B7" s="105"/>
      <c r="C7" s="95"/>
      <c r="D7" s="95"/>
      <c r="E7" s="106"/>
      <c r="F7" s="107"/>
      <c r="G7" s="108"/>
      <c r="H7" s="109"/>
    </row>
    <row r="8" spans="1:9" ht="30.75" customHeight="1" x14ac:dyDescent="0.45">
      <c r="A8" s="95"/>
      <c r="B8" s="105"/>
      <c r="C8" s="95"/>
      <c r="D8" s="95"/>
      <c r="E8" s="106"/>
      <c r="F8" s="107"/>
      <c r="G8" s="108"/>
      <c r="H8" s="109"/>
    </row>
    <row r="9" spans="1:9" ht="30.75" customHeight="1" x14ac:dyDescent="0.45">
      <c r="A9" s="95"/>
      <c r="B9" s="105"/>
      <c r="C9" s="95"/>
      <c r="D9" s="95"/>
      <c r="E9" s="106"/>
      <c r="F9" s="107"/>
      <c r="G9" s="108"/>
      <c r="H9" s="109"/>
    </row>
    <row r="10" spans="1:9" ht="30.75" customHeight="1" x14ac:dyDescent="0.45">
      <c r="A10" s="95"/>
      <c r="B10" s="105"/>
      <c r="C10" s="95"/>
      <c r="D10" s="95"/>
      <c r="E10" s="106"/>
      <c r="F10" s="107"/>
      <c r="G10" s="108"/>
      <c r="H10" s="109"/>
    </row>
    <row r="11" spans="1:9" ht="30.75" customHeight="1" x14ac:dyDescent="0.45">
      <c r="A11" s="95"/>
      <c r="B11" s="105"/>
      <c r="C11" s="95"/>
      <c r="D11" s="95"/>
      <c r="E11" s="106"/>
      <c r="F11" s="107"/>
      <c r="G11" s="108"/>
      <c r="H11" s="109"/>
    </row>
    <row r="12" spans="1:9" ht="30.75" customHeight="1" x14ac:dyDescent="0.45">
      <c r="A12" s="95"/>
      <c r="B12" s="105"/>
      <c r="C12" s="95"/>
      <c r="D12" s="95"/>
      <c r="E12" s="106"/>
      <c r="F12" s="107"/>
      <c r="G12" s="108"/>
      <c r="H12" s="109"/>
    </row>
    <row r="13" spans="1:9" ht="19.899999999999999" customHeight="1" x14ac:dyDescent="0.45">
      <c r="A13" s="95"/>
      <c r="B13" s="108"/>
      <c r="C13" s="108"/>
      <c r="D13" s="108"/>
      <c r="E13" s="108"/>
      <c r="F13" s="108"/>
      <c r="G13" s="108"/>
      <c r="H13" s="109"/>
    </row>
    <row r="14" spans="1:9" ht="19.899999999999999" customHeight="1" thickBot="1" x14ac:dyDescent="0.5">
      <c r="A14" s="95"/>
      <c r="B14" s="108"/>
      <c r="C14" s="95"/>
      <c r="D14" s="108"/>
      <c r="E14" s="108"/>
      <c r="F14" s="108"/>
      <c r="G14" s="108"/>
      <c r="H14" s="109"/>
    </row>
    <row r="15" spans="1:9" ht="19.899999999999999" customHeight="1" thickBot="1" x14ac:dyDescent="0.5">
      <c r="A15" s="95"/>
      <c r="B15" s="108"/>
      <c r="C15" s="110" t="s">
        <v>1</v>
      </c>
      <c r="D15" s="108"/>
      <c r="E15" s="108"/>
      <c r="F15" s="108"/>
      <c r="G15" s="108"/>
      <c r="H15" s="109"/>
    </row>
    <row r="16" spans="1:9" ht="19.5" customHeight="1" thickBot="1" x14ac:dyDescent="0.5">
      <c r="A16" s="95"/>
      <c r="B16" s="95"/>
      <c r="C16" s="95"/>
      <c r="D16" s="95"/>
      <c r="E16" s="95"/>
      <c r="F16" s="95"/>
      <c r="G16" s="95"/>
      <c r="H16" s="96"/>
      <c r="I16" s="15"/>
    </row>
    <row r="17" spans="1:22" ht="19.899999999999999" customHeight="1" thickBot="1" x14ac:dyDescent="0.5">
      <c r="B17" s="279" t="s">
        <v>2</v>
      </c>
      <c r="C17" s="280"/>
      <c r="D17" s="280"/>
      <c r="E17" s="280"/>
      <c r="F17" s="280"/>
      <c r="G17" s="280"/>
      <c r="H17" s="281"/>
      <c r="I17" s="15"/>
    </row>
    <row r="18" spans="1:22" ht="19.899999999999999" customHeight="1" x14ac:dyDescent="0.45">
      <c r="H18" s="18"/>
      <c r="I18" s="15"/>
    </row>
    <row r="19" spans="1:22" s="21" customFormat="1" ht="20.100000000000001" customHeight="1" x14ac:dyDescent="0.45">
      <c r="E19" s="354" t="s">
        <v>3</v>
      </c>
      <c r="F19" s="354"/>
      <c r="G19" s="354"/>
      <c r="H19" s="310">
        <v>150</v>
      </c>
      <c r="I19" s="15"/>
      <c r="J19" s="15"/>
      <c r="K19" s="15"/>
      <c r="L19" s="15"/>
      <c r="M19" s="15"/>
      <c r="N19" s="15"/>
      <c r="O19" s="15"/>
      <c r="P19" s="22"/>
      <c r="Q19" s="22"/>
      <c r="R19" s="22"/>
      <c r="S19" s="22"/>
      <c r="T19" s="22"/>
      <c r="U19" s="22"/>
      <c r="V19" s="22"/>
    </row>
    <row r="20" spans="1:22" s="21" customFormat="1" ht="20.100000000000001" customHeight="1" x14ac:dyDescent="0.45">
      <c r="E20" s="354" t="s">
        <v>4</v>
      </c>
      <c r="F20" s="354"/>
      <c r="G20" s="354"/>
      <c r="H20" s="311">
        <v>120</v>
      </c>
      <c r="I20" s="15"/>
      <c r="J20" s="15"/>
      <c r="K20" s="15"/>
      <c r="L20" s="15"/>
      <c r="M20" s="15"/>
      <c r="N20" s="15"/>
      <c r="O20" s="15"/>
      <c r="S20" s="22"/>
      <c r="T20" s="22"/>
      <c r="U20" s="22"/>
      <c r="V20" s="22"/>
    </row>
    <row r="21" spans="1:22" s="21" customFormat="1" ht="20.100000000000001" customHeight="1" x14ac:dyDescent="0.45">
      <c r="E21" s="354" t="s">
        <v>5</v>
      </c>
      <c r="F21" s="354"/>
      <c r="G21" s="354"/>
      <c r="H21" s="310">
        <v>1</v>
      </c>
      <c r="I21" s="15"/>
      <c r="J21" s="15"/>
      <c r="K21" s="15"/>
      <c r="L21" s="15"/>
      <c r="M21" s="15"/>
      <c r="N21" s="15"/>
      <c r="O21" s="15"/>
      <c r="S21" s="22"/>
      <c r="T21" s="22"/>
      <c r="U21" s="22"/>
      <c r="V21" s="22"/>
    </row>
    <row r="22" spans="1:22" s="21" customFormat="1" ht="20.100000000000001" customHeight="1" x14ac:dyDescent="0.45">
      <c r="E22" s="354" t="s">
        <v>6</v>
      </c>
      <c r="F22" s="354"/>
      <c r="G22" s="354"/>
      <c r="H22" s="312">
        <v>1.2</v>
      </c>
      <c r="I22" s="15"/>
      <c r="J22" s="15"/>
      <c r="K22" s="15"/>
      <c r="L22" s="15"/>
      <c r="M22" s="15"/>
      <c r="N22" s="15"/>
      <c r="O22" s="15"/>
      <c r="S22" s="22"/>
      <c r="T22" s="22"/>
      <c r="U22" s="22"/>
      <c r="V22" s="22"/>
    </row>
    <row r="23" spans="1:22" s="21" customFormat="1" ht="20.100000000000001" customHeight="1" x14ac:dyDescent="0.45">
      <c r="E23" s="354" t="s">
        <v>7</v>
      </c>
      <c r="F23" s="354"/>
      <c r="G23" s="354"/>
      <c r="H23" s="313">
        <v>18</v>
      </c>
      <c r="I23" s="15"/>
      <c r="J23" s="15"/>
      <c r="K23" s="15"/>
      <c r="L23" s="15"/>
      <c r="M23" s="15"/>
      <c r="N23" s="15"/>
      <c r="O23" s="15"/>
      <c r="S23" s="22"/>
      <c r="T23" s="22"/>
      <c r="U23" s="22"/>
      <c r="V23" s="22"/>
    </row>
    <row r="24" spans="1:22" s="21" customFormat="1" ht="20.100000000000001" customHeight="1" x14ac:dyDescent="0.45">
      <c r="E24" s="354" t="s">
        <v>8</v>
      </c>
      <c r="F24" s="354"/>
      <c r="G24" s="354"/>
      <c r="H24" s="314">
        <v>0.7</v>
      </c>
      <c r="I24" s="15"/>
      <c r="J24" s="15"/>
      <c r="K24" s="15"/>
      <c r="L24" s="15"/>
      <c r="M24" s="15"/>
      <c r="N24" s="15"/>
      <c r="O24" s="15"/>
      <c r="S24" s="22"/>
      <c r="T24" s="22"/>
      <c r="U24" s="22"/>
      <c r="V24" s="22"/>
    </row>
    <row r="25" spans="1:22" s="21" customFormat="1" ht="20.100000000000001" customHeight="1" x14ac:dyDescent="0.45">
      <c r="A25" s="111"/>
      <c r="B25" s="111"/>
      <c r="C25" s="111"/>
      <c r="D25" s="111"/>
      <c r="E25" s="357" t="s">
        <v>9</v>
      </c>
      <c r="F25" s="357"/>
      <c r="G25" s="357"/>
      <c r="H25" s="112">
        <f>H23*H24</f>
        <v>12.6</v>
      </c>
      <c r="I25" s="15"/>
      <c r="J25" s="15"/>
      <c r="K25" s="15"/>
      <c r="L25" s="15"/>
      <c r="M25" s="15"/>
      <c r="N25" s="15"/>
      <c r="O25" s="15"/>
      <c r="S25" s="22"/>
      <c r="T25" s="22"/>
      <c r="U25" s="22"/>
      <c r="V25" s="22"/>
    </row>
    <row r="26" spans="1:22" s="21" customFormat="1" ht="20.100000000000001" customHeight="1" x14ac:dyDescent="0.45">
      <c r="A26" s="111"/>
      <c r="B26" s="111"/>
      <c r="C26" s="111"/>
      <c r="D26" s="111"/>
      <c r="E26" s="357" t="s">
        <v>146</v>
      </c>
      <c r="F26" s="357"/>
      <c r="G26" s="357"/>
      <c r="H26" s="113">
        <f>H19*0.03/(365/H20)</f>
        <v>1.4794520547945207</v>
      </c>
      <c r="I26" s="15"/>
      <c r="J26" s="15"/>
      <c r="K26" s="15"/>
      <c r="L26" s="15"/>
      <c r="M26" s="15"/>
      <c r="N26" s="15"/>
      <c r="O26" s="15"/>
      <c r="S26" s="22"/>
      <c r="T26" s="22"/>
      <c r="U26" s="22"/>
      <c r="V26" s="22"/>
    </row>
    <row r="27" spans="1:22" ht="19.899999999999999" customHeight="1" x14ac:dyDescent="0.45">
      <c r="A27" s="95"/>
      <c r="B27" s="95"/>
      <c r="C27" s="95"/>
      <c r="D27" s="137"/>
      <c r="E27" s="357" t="s">
        <v>156</v>
      </c>
      <c r="F27" s="357"/>
      <c r="G27" s="357"/>
      <c r="H27" s="296">
        <f>H26/2</f>
        <v>0.73972602739726034</v>
      </c>
      <c r="I27" s="15"/>
      <c r="S27" s="23"/>
      <c r="T27" s="23"/>
      <c r="U27" s="23"/>
      <c r="V27" s="23"/>
    </row>
    <row r="28" spans="1:22" ht="19.899999999999999" customHeight="1" x14ac:dyDescent="0.45">
      <c r="A28" s="95"/>
      <c r="B28" s="95"/>
      <c r="C28" s="108"/>
      <c r="D28" s="108"/>
      <c r="E28" s="108"/>
      <c r="F28" s="108"/>
      <c r="G28" s="108"/>
      <c r="H28" s="114"/>
      <c r="I28" s="15"/>
      <c r="S28" s="23"/>
      <c r="T28" s="23"/>
      <c r="U28" s="23"/>
      <c r="V28" s="23"/>
    </row>
    <row r="29" spans="1:22" ht="19.899999999999999" customHeight="1" thickBot="1" x14ac:dyDescent="0.5">
      <c r="A29" s="95"/>
      <c r="B29" s="95"/>
      <c r="C29" s="108"/>
      <c r="D29" s="108"/>
      <c r="E29" s="108"/>
      <c r="F29" s="108"/>
      <c r="G29" s="108"/>
      <c r="H29" s="293"/>
      <c r="I29" s="15"/>
      <c r="S29" s="23"/>
      <c r="T29" s="23"/>
      <c r="U29" s="23"/>
      <c r="V29" s="23"/>
    </row>
    <row r="30" spans="1:22" ht="19.899999999999999" customHeight="1" thickBot="1" x14ac:dyDescent="0.5">
      <c r="A30" s="95"/>
      <c r="B30" s="278" t="s">
        <v>10</v>
      </c>
      <c r="C30" s="282"/>
      <c r="D30" s="283"/>
      <c r="E30" s="283"/>
      <c r="F30" s="283"/>
      <c r="G30" s="283"/>
      <c r="H30" s="284"/>
      <c r="I30" s="15"/>
    </row>
    <row r="31" spans="1:22" ht="19.899999999999999" customHeight="1" x14ac:dyDescent="0.45">
      <c r="A31" s="95"/>
      <c r="B31" s="95"/>
      <c r="C31" s="95"/>
      <c r="D31" s="95"/>
      <c r="E31" s="95"/>
      <c r="F31" s="95"/>
      <c r="G31" s="95"/>
      <c r="H31" s="115"/>
      <c r="I31" s="15"/>
    </row>
    <row r="32" spans="1:22" s="21" customFormat="1" ht="19.899999999999999" customHeight="1" x14ac:dyDescent="0.45">
      <c r="A32" s="111"/>
      <c r="B32" s="111"/>
      <c r="C32" s="116" t="s">
        <v>11</v>
      </c>
      <c r="D32" s="117" t="s">
        <v>12</v>
      </c>
      <c r="E32" s="261" t="s">
        <v>149</v>
      </c>
      <c r="F32" s="119" t="s">
        <v>13</v>
      </c>
      <c r="G32" s="120" t="s">
        <v>14</v>
      </c>
      <c r="H32" s="118" t="s">
        <v>15</v>
      </c>
      <c r="I32" s="15"/>
      <c r="J32" s="15"/>
      <c r="K32" s="15"/>
      <c r="L32" s="15"/>
      <c r="M32" s="15"/>
      <c r="N32" s="15"/>
      <c r="O32" s="15"/>
    </row>
    <row r="33" spans="2:15" s="262" customFormat="1" ht="19.899999999999999" customHeight="1" x14ac:dyDescent="0.45">
      <c r="C33" s="263" t="s">
        <v>16</v>
      </c>
      <c r="D33" s="358">
        <f>H19/H21</f>
        <v>150</v>
      </c>
      <c r="E33" s="315">
        <v>2</v>
      </c>
      <c r="F33" s="264">
        <f>D33/E33 *1.25</f>
        <v>93.75</v>
      </c>
      <c r="G33" s="121">
        <v>700</v>
      </c>
      <c r="H33" s="265">
        <f>F33*G33</f>
        <v>65625</v>
      </c>
      <c r="I33" s="23"/>
      <c r="J33" s="23"/>
      <c r="K33" s="23"/>
      <c r="L33" s="23"/>
      <c r="M33" s="23"/>
      <c r="N33" s="23"/>
      <c r="O33" s="23"/>
    </row>
    <row r="34" spans="2:15" s="22" customFormat="1" ht="19.899999999999999" customHeight="1" x14ac:dyDescent="0.45">
      <c r="C34" s="297" t="s">
        <v>17</v>
      </c>
      <c r="D34" s="359"/>
      <c r="E34" s="316">
        <v>1</v>
      </c>
      <c r="F34" s="298">
        <f>D33*E34</f>
        <v>150</v>
      </c>
      <c r="G34" s="299">
        <v>1</v>
      </c>
      <c r="H34" s="300">
        <f>F34*G34</f>
        <v>150</v>
      </c>
      <c r="I34" s="23"/>
      <c r="J34" s="23"/>
      <c r="K34" s="23"/>
      <c r="L34" s="23"/>
      <c r="M34" s="23"/>
      <c r="N34" s="23"/>
      <c r="O34" s="23"/>
    </row>
    <row r="35" spans="2:15" s="24" customFormat="1" ht="19.5" customHeight="1" x14ac:dyDescent="0.45">
      <c r="C35" s="26" t="s">
        <v>18</v>
      </c>
      <c r="D35" s="360"/>
      <c r="E35" s="27"/>
      <c r="F35" s="28"/>
      <c r="G35" s="301">
        <v>15</v>
      </c>
      <c r="H35" s="300">
        <f>F33*G35</f>
        <v>1406.25</v>
      </c>
      <c r="I35" s="285"/>
      <c r="J35" s="15"/>
      <c r="K35" s="15"/>
      <c r="L35" s="15"/>
      <c r="M35" s="15"/>
      <c r="N35" s="15"/>
      <c r="O35" s="15"/>
    </row>
    <row r="36" spans="2:15" s="21" customFormat="1" ht="19.899999999999999" customHeight="1" x14ac:dyDescent="0.45">
      <c r="E36" s="24"/>
      <c r="G36" s="317" t="s">
        <v>19</v>
      </c>
      <c r="H36" s="94">
        <f>SUM(H33:H35)</f>
        <v>67181.25</v>
      </c>
      <c r="I36" s="15"/>
      <c r="J36" s="15"/>
      <c r="K36" s="15"/>
      <c r="L36" s="15"/>
      <c r="M36" s="15"/>
      <c r="N36" s="15"/>
      <c r="O36" s="15"/>
    </row>
    <row r="37" spans="2:15" ht="19.899999999999999" customHeight="1" x14ac:dyDescent="0.45">
      <c r="B37" s="19"/>
      <c r="C37" s="29"/>
      <c r="D37" s="29"/>
      <c r="I37" s="15"/>
    </row>
    <row r="38" spans="2:15" ht="19.899999999999999" customHeight="1" thickBot="1" x14ac:dyDescent="0.5">
      <c r="B38" s="19"/>
      <c r="C38" s="19"/>
      <c r="D38" s="19"/>
      <c r="E38" s="19"/>
      <c r="F38" s="19"/>
      <c r="G38" s="19"/>
      <c r="H38" s="20"/>
      <c r="I38" s="15"/>
    </row>
    <row r="39" spans="2:15" ht="19.899999999999999" customHeight="1" thickBot="1" x14ac:dyDescent="0.5">
      <c r="B39" s="278" t="s">
        <v>20</v>
      </c>
      <c r="C39" s="282"/>
      <c r="D39" s="283"/>
      <c r="E39" s="283"/>
      <c r="F39" s="283"/>
      <c r="G39" s="283"/>
      <c r="H39" s="284"/>
      <c r="I39" s="15"/>
    </row>
    <row r="40" spans="2:15" ht="19.899999999999999" customHeight="1" thickBot="1" x14ac:dyDescent="0.5">
      <c r="B40" s="19"/>
      <c r="C40" s="19"/>
      <c r="D40" s="19"/>
      <c r="E40" s="19"/>
      <c r="F40" s="19"/>
      <c r="G40" s="30"/>
      <c r="H40" s="31"/>
      <c r="I40" s="15"/>
    </row>
    <row r="41" spans="2:15" s="21" customFormat="1" ht="19.899999999999999" customHeight="1" thickBot="1" x14ac:dyDescent="0.5">
      <c r="B41" s="63" t="s">
        <v>21</v>
      </c>
      <c r="C41" s="64"/>
      <c r="D41" s="64"/>
      <c r="E41" s="64"/>
      <c r="F41" s="65"/>
      <c r="G41" s="66" t="s">
        <v>22</v>
      </c>
      <c r="H41" s="69" t="s">
        <v>23</v>
      </c>
      <c r="I41" s="15"/>
      <c r="J41" s="15"/>
      <c r="K41" s="15"/>
      <c r="L41" s="15"/>
      <c r="M41" s="15"/>
      <c r="N41" s="15"/>
      <c r="O41" s="15"/>
    </row>
    <row r="42" spans="2:15" s="21" customFormat="1" ht="19.899999999999999" customHeight="1" x14ac:dyDescent="0.45">
      <c r="B42" s="361" t="s">
        <v>24</v>
      </c>
      <c r="C42" s="361"/>
      <c r="D42" s="361"/>
      <c r="E42" s="361"/>
      <c r="F42" s="361"/>
      <c r="G42" s="361"/>
      <c r="H42" s="361"/>
      <c r="I42" s="15"/>
      <c r="J42" s="15"/>
      <c r="K42" s="15"/>
      <c r="L42" s="15"/>
      <c r="M42" s="15"/>
      <c r="N42" s="15"/>
      <c r="O42" s="15"/>
    </row>
    <row r="43" spans="2:15" s="24" customFormat="1" ht="19.899999999999999" customHeight="1" x14ac:dyDescent="0.45">
      <c r="B43" s="25"/>
      <c r="C43" s="32" t="s">
        <v>25</v>
      </c>
      <c r="D43" s="33"/>
      <c r="E43" s="34"/>
      <c r="F43" s="122">
        <v>30</v>
      </c>
      <c r="G43" s="68">
        <f>H33/F43</f>
        <v>2187.5</v>
      </c>
      <c r="H43" s="67">
        <f>G43/$H$19</f>
        <v>14.583333333333334</v>
      </c>
      <c r="I43" s="15"/>
      <c r="J43" s="15"/>
      <c r="K43" s="15"/>
      <c r="L43" s="15"/>
      <c r="M43" s="15"/>
      <c r="N43" s="15"/>
      <c r="O43" s="15"/>
    </row>
    <row r="44" spans="2:15" s="24" customFormat="1" ht="19.899999999999999" customHeight="1" x14ac:dyDescent="0.45">
      <c r="B44" s="25"/>
      <c r="C44" s="32" t="s">
        <v>26</v>
      </c>
      <c r="D44" s="33"/>
      <c r="E44" s="34"/>
      <c r="F44" s="123">
        <v>15</v>
      </c>
      <c r="G44" s="68">
        <f>(H35+H34)/F44</f>
        <v>103.75</v>
      </c>
      <c r="H44" s="67">
        <f>G44/$H$19</f>
        <v>0.69166666666666665</v>
      </c>
      <c r="I44" s="15"/>
      <c r="J44" s="15"/>
      <c r="K44" s="15"/>
      <c r="L44" s="15"/>
      <c r="M44" s="15"/>
      <c r="N44" s="15"/>
      <c r="O44" s="15"/>
    </row>
    <row r="45" spans="2:15" s="24" customFormat="1" ht="19.899999999999999" customHeight="1" x14ac:dyDescent="0.45">
      <c r="B45" s="25"/>
      <c r="C45" s="32" t="s">
        <v>27</v>
      </c>
      <c r="D45" s="33"/>
      <c r="E45" s="34"/>
      <c r="F45" s="124">
        <v>1.4999999999999999E-2</v>
      </c>
      <c r="G45" s="68">
        <f>F45*H36</f>
        <v>1007.71875</v>
      </c>
      <c r="H45" s="67">
        <f>G45/$H$19</f>
        <v>6.7181249999999997</v>
      </c>
      <c r="I45" s="15"/>
      <c r="J45" s="15"/>
      <c r="K45" s="15"/>
      <c r="L45" s="15"/>
      <c r="M45" s="15"/>
      <c r="N45" s="15"/>
      <c r="O45" s="15"/>
    </row>
    <row r="46" spans="2:15" s="21" customFormat="1" ht="19.899999999999999" customHeight="1" x14ac:dyDescent="0.45">
      <c r="B46" s="35"/>
      <c r="C46" s="362" t="s">
        <v>28</v>
      </c>
      <c r="D46" s="362"/>
      <c r="E46" s="363"/>
      <c r="F46" s="363"/>
      <c r="G46" s="93">
        <f>SUM(G43:G45)</f>
        <v>3298.96875</v>
      </c>
      <c r="H46" s="92">
        <f>SUM(H43:H45)</f>
        <v>21.993124999999999</v>
      </c>
      <c r="I46" s="15"/>
      <c r="J46" s="15"/>
      <c r="K46" s="15"/>
      <c r="L46" s="15"/>
      <c r="M46" s="15"/>
      <c r="N46" s="15"/>
      <c r="O46" s="15"/>
    </row>
    <row r="47" spans="2:15" s="21" customFormat="1" ht="19.899999999999999" customHeight="1" x14ac:dyDescent="0.45">
      <c r="B47" s="364"/>
      <c r="C47" s="364"/>
      <c r="D47" s="364"/>
      <c r="E47" s="364"/>
      <c r="F47" s="364"/>
      <c r="G47" s="364"/>
      <c r="H47" s="365"/>
      <c r="I47" s="15"/>
      <c r="J47" s="15"/>
      <c r="K47" s="15"/>
      <c r="L47" s="15"/>
      <c r="M47" s="15"/>
      <c r="N47" s="15"/>
      <c r="O47" s="15"/>
    </row>
    <row r="48" spans="2:15" s="21" customFormat="1" ht="19.899999999999999" customHeight="1" x14ac:dyDescent="0.45">
      <c r="B48" s="366" t="s">
        <v>29</v>
      </c>
      <c r="C48" s="366"/>
      <c r="D48" s="366"/>
      <c r="E48" s="366"/>
      <c r="F48" s="366"/>
      <c r="G48" s="366"/>
      <c r="H48" s="366"/>
      <c r="I48" s="15"/>
      <c r="J48" s="15"/>
      <c r="K48" s="15"/>
      <c r="L48" s="15"/>
      <c r="M48" s="15"/>
      <c r="N48" s="15"/>
      <c r="O48" s="15"/>
    </row>
    <row r="49" spans="2:15" s="21" customFormat="1" ht="19.899999999999999" customHeight="1" x14ac:dyDescent="0.45">
      <c r="B49" s="35"/>
      <c r="C49" s="306" t="s">
        <v>165</v>
      </c>
      <c r="D49" s="37"/>
      <c r="E49" s="37"/>
      <c r="F49" s="125">
        <v>2E-3</v>
      </c>
      <c r="G49" s="68">
        <f>H36*F49</f>
        <v>134.36250000000001</v>
      </c>
      <c r="H49" s="67">
        <f>G49/$H$19</f>
        <v>0.89575000000000005</v>
      </c>
      <c r="I49" s="15"/>
      <c r="J49" s="15"/>
      <c r="K49" s="15"/>
      <c r="L49" s="15"/>
      <c r="M49" s="15"/>
      <c r="N49" s="15"/>
      <c r="O49" s="15"/>
    </row>
    <row r="50" spans="2:15" s="21" customFormat="1" ht="19.899999999999999" customHeight="1" x14ac:dyDescent="0.45">
      <c r="B50" s="35"/>
      <c r="C50" s="36" t="s">
        <v>30</v>
      </c>
      <c r="D50" s="37"/>
      <c r="E50" s="37"/>
      <c r="F50" s="126">
        <v>70</v>
      </c>
      <c r="G50" s="68">
        <f>F50*$H$26</f>
        <v>103.56164383561645</v>
      </c>
      <c r="H50" s="67">
        <f>G50/$H$19</f>
        <v>0.69041095890410964</v>
      </c>
      <c r="I50" s="15"/>
      <c r="J50" s="15"/>
      <c r="K50" s="15"/>
      <c r="L50" s="15"/>
      <c r="M50" s="15"/>
      <c r="N50" s="15"/>
      <c r="O50" s="15"/>
    </row>
    <row r="51" spans="2:15" s="21" customFormat="1" ht="19.899999999999999" customHeight="1" x14ac:dyDescent="0.45">
      <c r="B51" s="35"/>
      <c r="C51" s="36" t="s">
        <v>31</v>
      </c>
      <c r="D51" s="37"/>
      <c r="E51" s="37"/>
      <c r="F51" s="125">
        <v>2E-3</v>
      </c>
      <c r="G51" s="68">
        <f>F51*(H33+H34)</f>
        <v>131.55000000000001</v>
      </c>
      <c r="H51" s="67">
        <f>G51/$H$19</f>
        <v>0.87700000000000011</v>
      </c>
      <c r="I51" s="15"/>
      <c r="J51" s="15"/>
      <c r="K51" s="15"/>
      <c r="L51" s="15"/>
      <c r="M51" s="15"/>
      <c r="N51" s="15"/>
      <c r="O51" s="15"/>
    </row>
    <row r="52" spans="2:15" s="21" customFormat="1" ht="19.899999999999999" customHeight="1" x14ac:dyDescent="0.45">
      <c r="B52" s="35"/>
      <c r="C52" s="362" t="s">
        <v>28</v>
      </c>
      <c r="D52" s="362"/>
      <c r="E52" s="363"/>
      <c r="F52" s="363"/>
      <c r="G52" s="91">
        <f>SUM(G49:G51)</f>
        <v>369.47414383561647</v>
      </c>
      <c r="H52" s="92">
        <f>SUM(H49:H51)</f>
        <v>2.4631609589041097</v>
      </c>
      <c r="I52" s="15"/>
      <c r="J52" s="15"/>
      <c r="K52" s="15"/>
      <c r="L52" s="15"/>
      <c r="M52" s="15"/>
      <c r="N52" s="15"/>
      <c r="O52" s="15"/>
    </row>
    <row r="53" spans="2:15" s="21" customFormat="1" ht="19.899999999999999" customHeight="1" x14ac:dyDescent="0.45">
      <c r="B53" s="35"/>
      <c r="C53" s="366" t="s">
        <v>32</v>
      </c>
      <c r="D53" s="366"/>
      <c r="E53" s="366"/>
      <c r="F53" s="366"/>
      <c r="G53" s="89">
        <f>G46+G52</f>
        <v>3668.4428938356164</v>
      </c>
      <c r="H53" s="90">
        <f>H46+H52</f>
        <v>24.456285958904108</v>
      </c>
      <c r="I53" s="15"/>
      <c r="J53" s="15"/>
      <c r="K53" s="15"/>
      <c r="L53" s="15"/>
      <c r="M53" s="15"/>
      <c r="N53" s="15"/>
      <c r="O53" s="15"/>
    </row>
    <row r="54" spans="2:15" s="21" customFormat="1" ht="19.899999999999999" customHeight="1" x14ac:dyDescent="0.45">
      <c r="B54" s="35"/>
      <c r="C54" s="25"/>
      <c r="D54" s="35"/>
      <c r="E54" s="35"/>
      <c r="F54" s="38"/>
      <c r="G54" s="39"/>
      <c r="H54" s="39"/>
      <c r="I54" s="15"/>
      <c r="J54" s="15"/>
      <c r="K54" s="15"/>
      <c r="L54" s="15"/>
      <c r="M54" s="15"/>
      <c r="N54" s="15"/>
      <c r="O54" s="15"/>
    </row>
    <row r="55" spans="2:15" s="21" customFormat="1" ht="19.899999999999999" customHeight="1" thickBot="1" x14ac:dyDescent="0.5">
      <c r="B55" s="40"/>
      <c r="C55" s="41"/>
      <c r="D55" s="41"/>
      <c r="E55" s="41"/>
      <c r="F55" s="41"/>
      <c r="G55" s="41"/>
      <c r="H55" s="38"/>
      <c r="I55" s="15"/>
      <c r="J55" s="15"/>
      <c r="K55" s="15"/>
      <c r="L55" s="15"/>
      <c r="M55" s="15"/>
      <c r="N55" s="15"/>
      <c r="O55" s="15"/>
    </row>
    <row r="56" spans="2:15" s="21" customFormat="1" ht="19.899999999999999" customHeight="1" thickBot="1" x14ac:dyDescent="0.5">
      <c r="B56" s="63" t="s">
        <v>33</v>
      </c>
      <c r="C56" s="63"/>
      <c r="D56" s="64"/>
      <c r="E56" s="64"/>
      <c r="F56" s="65"/>
      <c r="G56" s="69" t="s">
        <v>22</v>
      </c>
      <c r="H56" s="70" t="s">
        <v>23</v>
      </c>
      <c r="I56" s="15"/>
      <c r="J56" s="15"/>
      <c r="K56" s="15"/>
      <c r="L56" s="15"/>
      <c r="M56" s="15"/>
      <c r="N56" s="15"/>
      <c r="O56" s="15"/>
    </row>
    <row r="57" spans="2:15" s="21" customFormat="1" ht="20.100000000000001" customHeight="1" x14ac:dyDescent="0.45">
      <c r="B57" s="35"/>
      <c r="C57" s="36" t="s">
        <v>34</v>
      </c>
      <c r="D57" s="37"/>
      <c r="E57" s="37"/>
      <c r="F57" s="131">
        <v>8</v>
      </c>
      <c r="G57" s="73">
        <f>F57*$H$19</f>
        <v>1200</v>
      </c>
      <c r="H57" s="72">
        <f t="shared" ref="H57:H68" si="0">G57/$H$19</f>
        <v>8</v>
      </c>
      <c r="I57" s="15"/>
      <c r="J57" s="15"/>
      <c r="K57" s="15"/>
      <c r="L57" s="15"/>
      <c r="M57" s="15"/>
      <c r="N57" s="15"/>
      <c r="O57" s="15"/>
    </row>
    <row r="58" spans="2:15" s="21" customFormat="1" ht="20.100000000000001" customHeight="1" x14ac:dyDescent="0.45">
      <c r="B58" s="35"/>
      <c r="C58" s="36" t="s">
        <v>35</v>
      </c>
      <c r="D58" s="37"/>
      <c r="E58" s="127">
        <v>20</v>
      </c>
      <c r="F58" s="132">
        <v>0.55000000000000004</v>
      </c>
      <c r="G58" s="71">
        <f>E58*F58*H19</f>
        <v>1650</v>
      </c>
      <c r="H58" s="67">
        <f t="shared" si="0"/>
        <v>11</v>
      </c>
      <c r="I58" s="15"/>
      <c r="J58" s="15"/>
      <c r="K58" s="15"/>
      <c r="L58" s="15"/>
      <c r="M58" s="15"/>
      <c r="N58" s="15"/>
      <c r="O58" s="15"/>
    </row>
    <row r="59" spans="2:15" s="21" customFormat="1" ht="20.100000000000001" customHeight="1" x14ac:dyDescent="0.45">
      <c r="B59" s="35"/>
      <c r="C59" s="36" t="s">
        <v>36</v>
      </c>
      <c r="D59" s="37"/>
      <c r="E59" s="127">
        <v>22</v>
      </c>
      <c r="F59" s="132">
        <v>0.53</v>
      </c>
      <c r="G59" s="71">
        <f>E59*F59*H19</f>
        <v>1749</v>
      </c>
      <c r="H59" s="67">
        <f t="shared" si="0"/>
        <v>11.66</v>
      </c>
      <c r="I59" s="15"/>
      <c r="J59" s="15"/>
      <c r="K59" s="15"/>
      <c r="L59" s="15"/>
      <c r="M59" s="15"/>
      <c r="N59" s="15"/>
      <c r="O59" s="15"/>
    </row>
    <row r="60" spans="2:15" s="21" customFormat="1" ht="20.100000000000001" customHeight="1" x14ac:dyDescent="0.45">
      <c r="B60" s="35"/>
      <c r="C60" s="36" t="s">
        <v>37</v>
      </c>
      <c r="D60" s="37"/>
      <c r="E60" s="128">
        <v>0.05</v>
      </c>
      <c r="F60" s="42">
        <f>+AVERAGE(F58:F59)</f>
        <v>0.54</v>
      </c>
      <c r="G60" s="71">
        <f>+F60*(SUM(E58:E59)*E60*H19)</f>
        <v>170.10000000000002</v>
      </c>
      <c r="H60" s="67">
        <f>+F60*SUM(E58:E59)*E60</f>
        <v>1.1340000000000001</v>
      </c>
      <c r="I60" s="15"/>
      <c r="J60" s="15"/>
      <c r="K60" s="15"/>
      <c r="L60" s="15"/>
      <c r="M60" s="15"/>
      <c r="N60" s="15"/>
      <c r="O60" s="15"/>
    </row>
    <row r="61" spans="2:15" s="21" customFormat="1" ht="20.100000000000001" customHeight="1" x14ac:dyDescent="0.45">
      <c r="B61" s="35"/>
      <c r="C61" s="32" t="s">
        <v>38</v>
      </c>
      <c r="D61" s="37"/>
      <c r="E61" s="129">
        <v>0.08</v>
      </c>
      <c r="F61" s="131">
        <v>1.75</v>
      </c>
      <c r="G61" s="71">
        <f>E61*F61*H19</f>
        <v>21.000000000000004</v>
      </c>
      <c r="H61" s="67">
        <f t="shared" si="0"/>
        <v>0.14000000000000001</v>
      </c>
      <c r="I61" s="15"/>
      <c r="J61" s="15"/>
      <c r="K61" s="15"/>
      <c r="L61" s="15"/>
      <c r="M61" s="15"/>
      <c r="N61" s="15"/>
      <c r="O61" s="15"/>
    </row>
    <row r="62" spans="2:15" s="21" customFormat="1" ht="20.100000000000001" customHeight="1" x14ac:dyDescent="0.45">
      <c r="B62" s="35"/>
      <c r="C62" s="32" t="s">
        <v>157</v>
      </c>
      <c r="D62" s="37"/>
      <c r="E62" s="130">
        <v>2</v>
      </c>
      <c r="F62" s="133">
        <v>0.2</v>
      </c>
      <c r="G62" s="71">
        <f>E62*F62*H19</f>
        <v>60</v>
      </c>
      <c r="H62" s="67">
        <f t="shared" si="0"/>
        <v>0.4</v>
      </c>
      <c r="I62" s="15"/>
      <c r="J62" s="15"/>
      <c r="K62" s="15"/>
      <c r="L62" s="15"/>
      <c r="M62" s="15"/>
      <c r="N62" s="15"/>
      <c r="O62" s="15"/>
    </row>
    <row r="63" spans="2:15" s="21" customFormat="1" ht="20.100000000000001" customHeight="1" x14ac:dyDescent="0.45">
      <c r="B63" s="35"/>
      <c r="C63" s="32" t="s">
        <v>158</v>
      </c>
      <c r="D63" s="37"/>
      <c r="E63" s="34"/>
      <c r="F63" s="133">
        <v>0.45</v>
      </c>
      <c r="G63" s="71">
        <f t="shared" ref="G63:G66" si="1">F63*$H$19</f>
        <v>67.5</v>
      </c>
      <c r="H63" s="67">
        <f t="shared" si="0"/>
        <v>0.45</v>
      </c>
      <c r="I63" s="15"/>
      <c r="J63" s="15"/>
      <c r="K63" s="15"/>
      <c r="L63" s="15"/>
      <c r="M63" s="15"/>
      <c r="N63" s="15"/>
      <c r="O63" s="15"/>
    </row>
    <row r="64" spans="2:15" s="21" customFormat="1" ht="20.100000000000001" customHeight="1" x14ac:dyDescent="0.45">
      <c r="B64" s="35"/>
      <c r="C64" s="36" t="s">
        <v>39</v>
      </c>
      <c r="D64" s="37"/>
      <c r="E64" s="34"/>
      <c r="F64" s="133">
        <v>0.5</v>
      </c>
      <c r="G64" s="71">
        <f t="shared" si="1"/>
        <v>75</v>
      </c>
      <c r="H64" s="67">
        <f t="shared" si="0"/>
        <v>0.5</v>
      </c>
      <c r="I64" s="15"/>
      <c r="J64" s="15"/>
      <c r="K64" s="15"/>
      <c r="L64" s="15"/>
      <c r="M64" s="15"/>
      <c r="N64" s="15"/>
      <c r="O64" s="15"/>
    </row>
    <row r="65" spans="2:18" s="21" customFormat="1" ht="20.100000000000001" customHeight="1" x14ac:dyDescent="0.45">
      <c r="B65" s="35"/>
      <c r="C65" s="32" t="s">
        <v>159</v>
      </c>
      <c r="D65" s="33"/>
      <c r="E65" s="34"/>
      <c r="F65" s="133">
        <v>0.7</v>
      </c>
      <c r="G65" s="71">
        <f t="shared" si="1"/>
        <v>105</v>
      </c>
      <c r="H65" s="67">
        <f t="shared" si="0"/>
        <v>0.7</v>
      </c>
      <c r="I65" s="15"/>
      <c r="J65" s="15"/>
      <c r="K65" s="15"/>
      <c r="L65" s="15"/>
      <c r="M65" s="15"/>
      <c r="N65" s="15"/>
      <c r="O65" s="15"/>
    </row>
    <row r="66" spans="2:18" s="21" customFormat="1" ht="20.100000000000001" customHeight="1" x14ac:dyDescent="0.45">
      <c r="B66" s="35"/>
      <c r="C66" s="32" t="s">
        <v>160</v>
      </c>
      <c r="D66" s="33"/>
      <c r="E66" s="34"/>
      <c r="F66" s="133">
        <v>0.4</v>
      </c>
      <c r="G66" s="71">
        <f t="shared" si="1"/>
        <v>60</v>
      </c>
      <c r="H66" s="67">
        <f t="shared" si="0"/>
        <v>0.4</v>
      </c>
      <c r="I66" s="15"/>
      <c r="J66" s="15"/>
      <c r="K66" s="15"/>
      <c r="L66" s="15"/>
      <c r="M66" s="15"/>
      <c r="N66" s="15"/>
      <c r="O66" s="15"/>
    </row>
    <row r="67" spans="2:18" s="24" customFormat="1" ht="20.100000000000001" customHeight="1" x14ac:dyDescent="0.45">
      <c r="B67" s="25"/>
      <c r="C67" s="32" t="s">
        <v>161</v>
      </c>
      <c r="D67" s="33"/>
      <c r="E67" s="34"/>
      <c r="F67" s="125">
        <v>7.0000000000000007E-2</v>
      </c>
      <c r="G67" s="71">
        <f>F67*G57+(SUM(G58:G66)*0.5)*F67</f>
        <v>222.51600000000002</v>
      </c>
      <c r="H67" s="67">
        <f t="shared" si="0"/>
        <v>1.4834400000000001</v>
      </c>
      <c r="I67" s="15"/>
      <c r="J67" s="15"/>
      <c r="K67" s="15"/>
      <c r="L67" s="15"/>
      <c r="M67" s="15"/>
      <c r="N67" s="15"/>
      <c r="O67" s="15"/>
    </row>
    <row r="68" spans="2:18" s="21" customFormat="1" ht="20.100000000000001" customHeight="1" x14ac:dyDescent="0.45">
      <c r="B68" s="35"/>
      <c r="C68" s="36" t="s">
        <v>40</v>
      </c>
      <c r="D68" s="37"/>
      <c r="F68" s="302">
        <v>0.05</v>
      </c>
      <c r="G68" s="71">
        <f>F68*H35</f>
        <v>70.3125</v>
      </c>
      <c r="H68" s="303">
        <f t="shared" si="0"/>
        <v>0.46875</v>
      </c>
      <c r="I68" s="15"/>
      <c r="J68" s="15"/>
      <c r="K68" s="15"/>
      <c r="L68" s="15"/>
      <c r="M68" s="15"/>
      <c r="N68" s="15"/>
      <c r="O68" s="15"/>
    </row>
    <row r="69" spans="2:18" s="21" customFormat="1" ht="20.100000000000001" customHeight="1" x14ac:dyDescent="0.45">
      <c r="B69" s="35"/>
      <c r="C69" s="366" t="s">
        <v>41</v>
      </c>
      <c r="D69" s="366"/>
      <c r="E69" s="366"/>
      <c r="F69" s="366" t="s">
        <v>42</v>
      </c>
      <c r="G69" s="89">
        <f>SUM(G57:G68)</f>
        <v>5450.4285</v>
      </c>
      <c r="H69" s="90">
        <f>SUM(H57:H68)</f>
        <v>36.336190000000009</v>
      </c>
      <c r="I69" s="15"/>
      <c r="J69" s="15"/>
      <c r="K69" s="15"/>
      <c r="L69" s="15"/>
      <c r="M69" s="15"/>
      <c r="N69" s="15"/>
      <c r="O69" s="15"/>
    </row>
    <row r="70" spans="2:18" ht="19.899999999999999" customHeight="1" x14ac:dyDescent="0.45">
      <c r="B70" s="19"/>
      <c r="C70" s="19"/>
      <c r="D70" s="19"/>
      <c r="E70" s="19"/>
      <c r="F70" s="19"/>
      <c r="G70" s="43"/>
      <c r="H70" s="20"/>
      <c r="I70" s="15"/>
    </row>
    <row r="71" spans="2:18" s="21" customFormat="1" ht="19.899999999999999" customHeight="1" x14ac:dyDescent="0.45">
      <c r="B71" s="35"/>
      <c r="C71" s="85" t="s">
        <v>43</v>
      </c>
      <c r="D71" s="86"/>
      <c r="E71" s="86"/>
      <c r="F71" s="87"/>
      <c r="G71" s="88">
        <f>G69+G53</f>
        <v>9118.8713938356159</v>
      </c>
      <c r="H71" s="290">
        <f>H69+H53</f>
        <v>60.79247595890412</v>
      </c>
      <c r="I71" s="15"/>
      <c r="J71" s="15"/>
      <c r="K71" s="15"/>
      <c r="L71" s="15"/>
      <c r="M71" s="15"/>
      <c r="N71" s="15"/>
      <c r="O71" s="15"/>
    </row>
    <row r="72" spans="2:18" ht="19.899999999999999" customHeight="1" x14ac:dyDescent="0.45">
      <c r="I72" s="15"/>
    </row>
    <row r="73" spans="2:18" ht="19.899999999999999" customHeight="1" x14ac:dyDescent="0.45">
      <c r="I73" s="15"/>
    </row>
    <row r="74" spans="2:18" ht="19.899999999999999" customHeight="1" thickBot="1" x14ac:dyDescent="0.5">
      <c r="I74" s="15"/>
    </row>
    <row r="75" spans="2:18" s="21" customFormat="1" ht="19.899999999999999" customHeight="1" thickBot="1" x14ac:dyDescent="0.5">
      <c r="B75" s="279" t="s">
        <v>44</v>
      </c>
      <c r="C75" s="64"/>
      <c r="D75" s="64"/>
      <c r="E75" s="64"/>
      <c r="F75" s="65"/>
      <c r="G75" s="66" t="s">
        <v>22</v>
      </c>
      <c r="H75" s="69" t="s">
        <v>45</v>
      </c>
      <c r="I75" s="15"/>
      <c r="J75" s="15"/>
      <c r="K75" s="15"/>
      <c r="L75" s="15"/>
      <c r="M75" s="15"/>
      <c r="N75" s="15"/>
      <c r="O75" s="15"/>
      <c r="R75" s="22"/>
    </row>
    <row r="76" spans="2:18" s="21" customFormat="1" ht="19.899999999999999" customHeight="1" x14ac:dyDescent="0.45">
      <c r="B76" s="35"/>
      <c r="C76" s="44" t="s">
        <v>46</v>
      </c>
      <c r="D76" s="45"/>
      <c r="E76" s="134">
        <v>2</v>
      </c>
      <c r="F76" s="266">
        <v>15</v>
      </c>
      <c r="G76" s="271">
        <f>E76*F76*H19</f>
        <v>4500</v>
      </c>
      <c r="H76" s="72">
        <f>G76/$H$19</f>
        <v>30</v>
      </c>
      <c r="I76" s="15"/>
      <c r="J76" s="15"/>
      <c r="K76" s="15"/>
      <c r="L76" s="15"/>
      <c r="M76" s="15"/>
      <c r="N76" s="15"/>
      <c r="O76" s="15"/>
      <c r="R76" s="22"/>
    </row>
    <row r="77" spans="2:18" s="21" customFormat="1" ht="19.899999999999999" customHeight="1" x14ac:dyDescent="0.45">
      <c r="B77" s="35"/>
      <c r="C77" s="44" t="s">
        <v>150</v>
      </c>
      <c r="D77" s="45"/>
      <c r="E77" s="268">
        <v>14</v>
      </c>
      <c r="F77" s="269">
        <v>15</v>
      </c>
      <c r="G77" s="270">
        <f>E77*F77*H21</f>
        <v>210</v>
      </c>
      <c r="H77" s="72">
        <f>G77/$H$19</f>
        <v>1.4</v>
      </c>
      <c r="I77" s="267"/>
      <c r="J77" s="15"/>
      <c r="K77" s="15"/>
      <c r="L77" s="15"/>
      <c r="M77" s="15"/>
      <c r="N77" s="15"/>
      <c r="O77" s="15"/>
      <c r="R77" s="22"/>
    </row>
    <row r="78" spans="2:18" ht="19.899999999999999" customHeight="1" x14ac:dyDescent="0.45">
      <c r="B78" s="19"/>
      <c r="C78" s="19"/>
      <c r="D78" s="19"/>
      <c r="E78" s="19"/>
      <c r="F78" s="19"/>
      <c r="G78" s="43"/>
      <c r="H78" s="20"/>
      <c r="I78" s="15"/>
    </row>
    <row r="79" spans="2:18" s="21" customFormat="1" ht="19.899999999999999" customHeight="1" x14ac:dyDescent="0.45">
      <c r="B79" s="35"/>
      <c r="C79" s="367" t="s">
        <v>151</v>
      </c>
      <c r="D79" s="368"/>
      <c r="E79" s="368"/>
      <c r="F79" s="369"/>
      <c r="G79" s="88">
        <f>SUM(G76:G77)</f>
        <v>4710</v>
      </c>
      <c r="H79" s="290">
        <f>SUM(H76:H77)</f>
        <v>31.4</v>
      </c>
      <c r="I79" s="15"/>
      <c r="J79" s="15"/>
      <c r="K79" s="15"/>
      <c r="L79" s="15"/>
      <c r="M79" s="15"/>
      <c r="N79" s="15"/>
      <c r="O79" s="15"/>
    </row>
    <row r="80" spans="2:18" ht="19.899999999999999" customHeight="1" x14ac:dyDescent="0.45">
      <c r="D80" s="286"/>
      <c r="I80" s="15"/>
    </row>
    <row r="81" spans="2:18" ht="19.899999999999999" customHeight="1" thickBot="1" x14ac:dyDescent="0.5">
      <c r="K81" s="46"/>
      <c r="L81" s="46"/>
      <c r="M81" s="46"/>
      <c r="N81" s="47"/>
      <c r="O81" s="47"/>
    </row>
    <row r="82" spans="2:18" ht="19.899999999999999" customHeight="1" thickBot="1" x14ac:dyDescent="0.5">
      <c r="B82" s="355" t="s">
        <v>47</v>
      </c>
      <c r="C82" s="356"/>
      <c r="D82" s="272"/>
      <c r="E82" s="273"/>
      <c r="F82" s="273"/>
      <c r="G82" s="273"/>
      <c r="H82" s="274"/>
      <c r="I82" s="48"/>
      <c r="R82" s="23"/>
    </row>
    <row r="83" spans="2:18" ht="19.899999999999999" customHeight="1" thickBot="1" x14ac:dyDescent="0.5">
      <c r="B83" s="49"/>
      <c r="C83" s="23"/>
      <c r="D83" s="23"/>
      <c r="E83" s="23"/>
      <c r="F83" s="23"/>
      <c r="G83" s="23"/>
      <c r="H83" s="50"/>
      <c r="I83" s="48"/>
      <c r="R83" s="23"/>
    </row>
    <row r="84" spans="2:18" ht="19.899999999999999" customHeight="1" thickBot="1" x14ac:dyDescent="0.5">
      <c r="B84" s="49"/>
      <c r="C84" s="23"/>
      <c r="D84" s="23"/>
      <c r="E84" s="23"/>
      <c r="F84" s="23"/>
      <c r="G84" s="23"/>
      <c r="H84" s="78" t="s">
        <v>45</v>
      </c>
      <c r="I84" s="79" t="s">
        <v>48</v>
      </c>
      <c r="R84" s="23"/>
    </row>
    <row r="85" spans="2:18" s="21" customFormat="1" ht="19.899999999999999" customHeight="1" x14ac:dyDescent="0.45">
      <c r="B85" s="51"/>
      <c r="C85" s="52" t="s">
        <v>49</v>
      </c>
      <c r="D85" s="53"/>
      <c r="E85" s="54"/>
      <c r="F85" s="54"/>
      <c r="G85" s="55"/>
      <c r="H85" s="77">
        <f>H53</f>
        <v>24.456285958904108</v>
      </c>
      <c r="I85" s="77">
        <f>H85/$H$25</f>
        <v>1.9409750761035007</v>
      </c>
      <c r="R85" s="22"/>
    </row>
    <row r="86" spans="2:18" s="21" customFormat="1" ht="19.899999999999999" customHeight="1" x14ac:dyDescent="0.45">
      <c r="B86" s="51"/>
      <c r="C86" s="56" t="s">
        <v>50</v>
      </c>
      <c r="D86" s="57"/>
      <c r="E86" s="58"/>
      <c r="F86" s="58"/>
      <c r="G86" s="59"/>
      <c r="H86" s="74">
        <f>H69</f>
        <v>36.336190000000009</v>
      </c>
      <c r="I86" s="74">
        <f>H86/$H$25</f>
        <v>2.8838246031746038</v>
      </c>
      <c r="R86" s="22"/>
    </row>
    <row r="87" spans="2:18" s="21" customFormat="1" ht="19.899999999999999" customHeight="1" x14ac:dyDescent="0.45">
      <c r="B87" s="51"/>
      <c r="C87" s="80" t="s">
        <v>51</v>
      </c>
      <c r="D87" s="81"/>
      <c r="E87" s="81"/>
      <c r="F87" s="81"/>
      <c r="G87" s="82"/>
      <c r="H87" s="83">
        <f>H86+H85</f>
        <v>60.79247595890412</v>
      </c>
      <c r="I87" s="83">
        <f>H87/$H$25</f>
        <v>4.8247996792781045</v>
      </c>
      <c r="J87" s="60"/>
    </row>
    <row r="88" spans="2:18" ht="19.899999999999999" customHeight="1" x14ac:dyDescent="0.45">
      <c r="B88" s="61"/>
      <c r="C88" s="62"/>
      <c r="D88" s="62"/>
      <c r="E88" s="62"/>
      <c r="F88" s="62"/>
      <c r="G88" s="23"/>
      <c r="H88" s="75"/>
      <c r="I88" s="76"/>
    </row>
    <row r="89" spans="2:18" s="21" customFormat="1" ht="19.899999999999999" customHeight="1" x14ac:dyDescent="0.45">
      <c r="B89" s="51"/>
      <c r="C89" s="52" t="s">
        <v>52</v>
      </c>
      <c r="D89" s="53"/>
      <c r="E89" s="54"/>
      <c r="F89" s="54"/>
      <c r="G89" s="55"/>
      <c r="H89" s="74">
        <f>H79</f>
        <v>31.4</v>
      </c>
      <c r="I89" s="74">
        <f>H89/$H$25</f>
        <v>2.4920634920634921</v>
      </c>
      <c r="J89" s="60"/>
    </row>
    <row r="90" spans="2:18" s="21" customFormat="1" ht="19.899999999999999" customHeight="1" x14ac:dyDescent="0.45">
      <c r="B90" s="51"/>
      <c r="C90" s="52" t="s">
        <v>53</v>
      </c>
      <c r="D90" s="53"/>
      <c r="E90" s="54"/>
      <c r="F90" s="54"/>
      <c r="G90" s="304">
        <v>0.1</v>
      </c>
      <c r="H90" s="74">
        <f>H87*G90</f>
        <v>6.0792475958904122</v>
      </c>
      <c r="I90" s="74">
        <f>I87*G90</f>
        <v>0.48247996792781045</v>
      </c>
      <c r="J90" s="307"/>
    </row>
    <row r="91" spans="2:18" s="22" customFormat="1" ht="19.899999999999999" customHeight="1" x14ac:dyDescent="0.45">
      <c r="B91" s="51"/>
      <c r="C91" s="80" t="s">
        <v>54</v>
      </c>
      <c r="D91" s="81"/>
      <c r="E91" s="81"/>
      <c r="F91" s="81"/>
      <c r="G91" s="82"/>
      <c r="H91" s="83">
        <f>H87+H89+H90</f>
        <v>98.271723554794519</v>
      </c>
      <c r="I91" s="84">
        <f>I87+I89+I90</f>
        <v>7.799343139269407</v>
      </c>
      <c r="J91" s="21"/>
      <c r="K91" s="21"/>
      <c r="L91" s="21"/>
      <c r="M91" s="21"/>
      <c r="N91" s="21"/>
      <c r="O91" s="21"/>
      <c r="P91" s="21"/>
      <c r="Q91" s="21"/>
      <c r="R91" s="21"/>
    </row>
    <row r="92" spans="2:18" x14ac:dyDescent="0.45">
      <c r="C92" s="19"/>
      <c r="D92" s="19"/>
      <c r="E92" s="19"/>
      <c r="F92" s="19"/>
      <c r="G92" s="19"/>
      <c r="H92" s="20"/>
    </row>
    <row r="93" spans="2:18" x14ac:dyDescent="0.45">
      <c r="B93" s="19"/>
      <c r="C93" s="19"/>
      <c r="D93" s="19"/>
      <c r="E93" s="19"/>
      <c r="F93" s="19"/>
      <c r="G93" s="19"/>
      <c r="H93" s="20"/>
    </row>
    <row r="94" spans="2:18" x14ac:dyDescent="0.45">
      <c r="G94" s="19"/>
      <c r="H94" s="20"/>
    </row>
    <row r="95" spans="2:18" x14ac:dyDescent="0.45">
      <c r="G95" s="19"/>
      <c r="H95" s="20"/>
    </row>
    <row r="96" spans="2:18" x14ac:dyDescent="0.45">
      <c r="G96" s="19"/>
      <c r="H96" s="20"/>
    </row>
    <row r="97" spans="7:8" x14ac:dyDescent="0.45">
      <c r="G97" s="19"/>
      <c r="H97" s="20"/>
    </row>
  </sheetData>
  <sheetProtection algorithmName="SHA-512" hashValue="u/gxZ7xdICilgOBXJFYYz1EtX1bt60XLgWDIB88uWuxTGwgtF/Jk8147ex+kRzSfybImrjWJHL0qq11Jp2/oNw==" saltValue="Un6uyBaahjZXAkjKe/5WRg==" spinCount="100000" sheet="1" objects="1" scenarios="1" selectLockedCells="1"/>
  <protectedRanges>
    <protectedRange sqref="G90" name="Bereich9"/>
    <protectedRange sqref="E76:F76" name="Bereich8"/>
    <protectedRange sqref="F61:F68" name="Bereich7"/>
    <protectedRange sqref="F57:F59" name="Bereich6"/>
    <protectedRange sqref="E58:E62" name="Bereich5"/>
    <protectedRange sqref="F49 F50:F51" name="Bereich4"/>
    <protectedRange sqref="F43:F45" name="Bereich3"/>
    <protectedRange sqref="G33:G35" name="Bereich2"/>
    <protectedRange sqref="H19:H24" name="Bereich1"/>
    <protectedRange sqref="E77:F77" name="Bereich8_1"/>
  </protectedRanges>
  <mergeCells count="19">
    <mergeCell ref="B82:C82"/>
    <mergeCell ref="E25:G25"/>
    <mergeCell ref="E26:G26"/>
    <mergeCell ref="D33:D35"/>
    <mergeCell ref="B42:H42"/>
    <mergeCell ref="C46:F46"/>
    <mergeCell ref="B47:H47"/>
    <mergeCell ref="B48:H48"/>
    <mergeCell ref="C52:F52"/>
    <mergeCell ref="C53:F53"/>
    <mergeCell ref="C69:F69"/>
    <mergeCell ref="C79:F79"/>
    <mergeCell ref="E27:G27"/>
    <mergeCell ref="E24:G24"/>
    <mergeCell ref="E19:G19"/>
    <mergeCell ref="E20:G20"/>
    <mergeCell ref="E21:G21"/>
    <mergeCell ref="E22:G22"/>
    <mergeCell ref="E23:G23"/>
  </mergeCells>
  <pageMargins left="0.7" right="0.7" top="0.78740157499999996" bottom="0.78740157499999996" header="0.3" footer="0.3"/>
  <pageSetup paperSize="9" orientation="portrait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98A48"/>
  </sheetPr>
  <dimension ref="A1:S136"/>
  <sheetViews>
    <sheetView showGridLines="0" topLeftCell="A110" zoomScale="115" zoomScaleNormal="115" workbookViewId="0">
      <selection activeCell="G118" sqref="G118"/>
    </sheetView>
  </sheetViews>
  <sheetFormatPr baseColWidth="10" defaultColWidth="11.3984375" defaultRowHeight="13.9" x14ac:dyDescent="0.45"/>
  <cols>
    <col min="1" max="1" width="10.73046875" style="95" customWidth="1"/>
    <col min="2" max="2" width="29" style="95" customWidth="1"/>
    <col min="3" max="3" width="60" style="95" bestFit="1" customWidth="1"/>
    <col min="4" max="4" width="29" style="95" customWidth="1"/>
    <col min="5" max="5" width="32" style="95" customWidth="1"/>
    <col min="6" max="7" width="29" style="95" customWidth="1"/>
    <col min="8" max="8" width="19.1328125" style="95" customWidth="1"/>
    <col min="9" max="9" width="37.86328125" style="95" customWidth="1"/>
    <col min="10" max="10" width="13" style="95" customWidth="1"/>
    <col min="11" max="11" width="7.73046875" style="95" customWidth="1"/>
    <col min="12" max="12" width="24.86328125" style="95" customWidth="1"/>
    <col min="13" max="16384" width="11.3984375" style="95"/>
  </cols>
  <sheetData>
    <row r="1" spans="1:19" ht="14.25" thickBot="1" x14ac:dyDescent="0.5"/>
    <row r="2" spans="1:19" ht="30" thickBot="1" x14ac:dyDescent="0.5">
      <c r="B2" s="98" t="s">
        <v>55</v>
      </c>
      <c r="D2" s="380" t="s">
        <v>1</v>
      </c>
      <c r="E2" s="381"/>
      <c r="F2" s="382"/>
    </row>
    <row r="3" spans="1:19" s="137" customFormat="1" ht="29.65" x14ac:dyDescent="0.45">
      <c r="A3" s="95"/>
      <c r="B3" s="135"/>
      <c r="C3" s="135"/>
      <c r="D3" s="136"/>
      <c r="E3" s="136"/>
      <c r="F3" s="136"/>
    </row>
    <row r="4" spans="1:19" ht="14.25" thickBot="1" x14ac:dyDescent="0.5">
      <c r="C4" s="109"/>
      <c r="D4" s="109"/>
      <c r="E4" s="108"/>
      <c r="F4" s="109"/>
      <c r="I4" s="137"/>
      <c r="J4" s="137"/>
    </row>
    <row r="5" spans="1:19" ht="17.649999999999999" thickBot="1" x14ac:dyDescent="0.5">
      <c r="B5" s="275" t="s">
        <v>2</v>
      </c>
      <c r="C5" s="276"/>
      <c r="D5" s="276"/>
      <c r="E5" s="276"/>
      <c r="F5" s="277"/>
    </row>
    <row r="6" spans="1:19" x14ac:dyDescent="0.45">
      <c r="C6" s="109"/>
      <c r="D6" s="109"/>
      <c r="E6" s="108"/>
      <c r="F6" s="109"/>
      <c r="I6" s="137"/>
      <c r="J6" s="137"/>
    </row>
    <row r="7" spans="1:19" x14ac:dyDescent="0.45">
      <c r="B7" s="108"/>
      <c r="C7" s="138" t="s">
        <v>56</v>
      </c>
      <c r="D7" s="139"/>
      <c r="E7" s="139"/>
      <c r="F7" s="140">
        <f>+Haltung_Truthahn!H19</f>
        <v>150</v>
      </c>
      <c r="G7" s="137"/>
      <c r="H7" s="137"/>
      <c r="J7" s="141"/>
      <c r="L7" s="137"/>
      <c r="M7" s="137"/>
      <c r="N7" s="137"/>
      <c r="O7" s="137"/>
      <c r="P7" s="137"/>
      <c r="Q7" s="137"/>
      <c r="R7" s="137"/>
      <c r="S7" s="137"/>
    </row>
    <row r="8" spans="1:19" x14ac:dyDescent="0.45">
      <c r="B8" s="108"/>
      <c r="C8" s="142" t="s">
        <v>57</v>
      </c>
      <c r="D8" s="96"/>
      <c r="E8" s="109"/>
      <c r="F8" s="143">
        <f>Haltung_Truthahn!H23</f>
        <v>18</v>
      </c>
      <c r="G8" s="137"/>
      <c r="H8" s="137"/>
      <c r="I8" s="137"/>
      <c r="J8" s="137"/>
      <c r="L8" s="137"/>
      <c r="M8" s="137"/>
      <c r="N8" s="137"/>
      <c r="O8" s="137"/>
      <c r="P8" s="137"/>
      <c r="Q8" s="137"/>
      <c r="R8" s="137"/>
      <c r="S8" s="137"/>
    </row>
    <row r="9" spans="1:19" ht="15" x14ac:dyDescent="0.45">
      <c r="A9" s="111"/>
      <c r="B9" s="108"/>
      <c r="C9" s="142" t="s">
        <v>58</v>
      </c>
      <c r="D9" s="96"/>
      <c r="E9" s="109"/>
      <c r="F9" s="144">
        <f>Haltung_Truthahn!H24</f>
        <v>0.7</v>
      </c>
      <c r="G9" s="137"/>
      <c r="H9" s="137"/>
      <c r="I9" s="137"/>
      <c r="J9" s="137"/>
      <c r="L9" s="137"/>
      <c r="M9" s="137"/>
      <c r="N9" s="137"/>
      <c r="O9" s="137"/>
      <c r="P9" s="137"/>
      <c r="Q9" s="137"/>
      <c r="R9" s="137"/>
      <c r="S9" s="137"/>
    </row>
    <row r="10" spans="1:19" s="148" customFormat="1" ht="15" x14ac:dyDescent="0.45">
      <c r="A10" s="111"/>
      <c r="B10" s="145"/>
      <c r="C10" s="383" t="s">
        <v>59</v>
      </c>
      <c r="D10" s="384"/>
      <c r="E10" s="385"/>
      <c r="F10" s="291">
        <f>F8*F9</f>
        <v>12.6</v>
      </c>
      <c r="G10" s="147"/>
      <c r="H10" s="147"/>
      <c r="I10" s="147"/>
      <c r="J10" s="147"/>
      <c r="L10" s="147"/>
      <c r="M10" s="147"/>
      <c r="N10" s="147"/>
      <c r="O10" s="147"/>
      <c r="P10" s="147"/>
      <c r="Q10" s="147"/>
      <c r="R10" s="147"/>
      <c r="S10" s="147"/>
    </row>
    <row r="11" spans="1:19" ht="15" x14ac:dyDescent="0.45">
      <c r="A11" s="111"/>
      <c r="C11" s="383" t="s">
        <v>60</v>
      </c>
      <c r="D11" s="384"/>
      <c r="E11" s="385"/>
      <c r="F11" s="146">
        <f>F10*F7</f>
        <v>1890</v>
      </c>
      <c r="I11" s="137"/>
      <c r="J11" s="137"/>
    </row>
    <row r="12" spans="1:19" ht="15.4" thickBot="1" x14ac:dyDescent="0.5">
      <c r="A12" s="111"/>
    </row>
    <row r="13" spans="1:19" ht="17.649999999999999" thickBot="1" x14ac:dyDescent="0.5">
      <c r="A13" s="111"/>
      <c r="B13" s="275" t="s">
        <v>10</v>
      </c>
      <c r="C13" s="276"/>
      <c r="D13" s="276"/>
      <c r="E13" s="276"/>
      <c r="F13" s="277"/>
    </row>
    <row r="14" spans="1:19" ht="15" x14ac:dyDescent="0.45">
      <c r="A14" s="111"/>
      <c r="C14" s="109"/>
      <c r="D14" s="109"/>
      <c r="E14" s="108"/>
      <c r="F14" s="109"/>
      <c r="I14" s="137"/>
      <c r="J14" s="137"/>
    </row>
    <row r="15" spans="1:19" x14ac:dyDescent="0.45">
      <c r="C15" s="149" t="s">
        <v>61</v>
      </c>
      <c r="D15" s="150" t="s">
        <v>62</v>
      </c>
      <c r="E15" s="150" t="s">
        <v>63</v>
      </c>
      <c r="F15" s="150" t="s">
        <v>15</v>
      </c>
    </row>
    <row r="16" spans="1:19" x14ac:dyDescent="0.45">
      <c r="C16" s="151" t="s">
        <v>64</v>
      </c>
      <c r="D16" s="348">
        <v>10</v>
      </c>
      <c r="E16" s="349">
        <v>1200</v>
      </c>
      <c r="F16" s="152">
        <f>D16*E16</f>
        <v>12000</v>
      </c>
    </row>
    <row r="17" spans="1:8" x14ac:dyDescent="0.45">
      <c r="C17" s="153" t="s">
        <v>65</v>
      </c>
      <c r="D17" s="350">
        <v>8</v>
      </c>
      <c r="E17" s="351">
        <v>1200</v>
      </c>
      <c r="F17" s="154">
        <f>D17*E17</f>
        <v>9600</v>
      </c>
    </row>
    <row r="18" spans="1:8" ht="15" x14ac:dyDescent="0.45">
      <c r="A18" s="111"/>
      <c r="C18" s="155" t="s">
        <v>66</v>
      </c>
      <c r="D18" s="352">
        <v>0</v>
      </c>
      <c r="E18" s="353">
        <v>1500</v>
      </c>
      <c r="F18" s="156">
        <f>D18*E18</f>
        <v>0</v>
      </c>
    </row>
    <row r="19" spans="1:8" ht="15" x14ac:dyDescent="0.45">
      <c r="A19" s="157"/>
      <c r="C19" s="109"/>
      <c r="D19" s="109"/>
      <c r="E19" s="158" t="s">
        <v>19</v>
      </c>
      <c r="F19" s="159">
        <f>SUM(F16:F18)</f>
        <v>21600</v>
      </c>
    </row>
    <row r="20" spans="1:8" ht="5.0999999999999996" customHeight="1" x14ac:dyDescent="0.45">
      <c r="A20" s="157"/>
      <c r="C20" s="109"/>
      <c r="D20" s="109"/>
      <c r="E20" s="109"/>
      <c r="F20" s="109"/>
    </row>
    <row r="21" spans="1:8" ht="15" x14ac:dyDescent="0.45">
      <c r="A21" s="160"/>
      <c r="C21" s="109"/>
      <c r="D21" s="109"/>
      <c r="E21" s="161" t="s">
        <v>67</v>
      </c>
      <c r="F21" s="336"/>
      <c r="G21" s="137"/>
      <c r="H21" s="137"/>
    </row>
    <row r="22" spans="1:8" ht="15" x14ac:dyDescent="0.45">
      <c r="A22" s="111"/>
      <c r="C22" s="109"/>
      <c r="D22" s="162"/>
      <c r="E22" s="163" t="s">
        <v>68</v>
      </c>
      <c r="F22" s="164">
        <f>F19+-F21</f>
        <v>21600</v>
      </c>
    </row>
    <row r="24" spans="1:8" x14ac:dyDescent="0.45">
      <c r="C24" s="388" t="s">
        <v>152</v>
      </c>
      <c r="D24" s="389"/>
      <c r="E24" s="390"/>
      <c r="F24" s="347">
        <v>0</v>
      </c>
    </row>
    <row r="26" spans="1:8" x14ac:dyDescent="0.45">
      <c r="C26" s="391" t="s">
        <v>69</v>
      </c>
      <c r="D26" s="392"/>
      <c r="E26" s="165" t="s">
        <v>70</v>
      </c>
      <c r="F26" s="166" t="s">
        <v>15</v>
      </c>
    </row>
    <row r="27" spans="1:8" ht="15" x14ac:dyDescent="0.45">
      <c r="A27" s="111"/>
      <c r="C27" s="167"/>
      <c r="D27" s="167"/>
      <c r="E27" s="339" t="s">
        <v>71</v>
      </c>
      <c r="F27" s="342">
        <v>2500</v>
      </c>
    </row>
    <row r="28" spans="1:8" ht="15" x14ac:dyDescent="0.45">
      <c r="A28" s="111"/>
      <c r="C28" s="167"/>
      <c r="D28" s="167"/>
      <c r="E28" s="339" t="s">
        <v>72</v>
      </c>
      <c r="F28" s="340">
        <v>500</v>
      </c>
    </row>
    <row r="29" spans="1:8" ht="15" x14ac:dyDescent="0.45">
      <c r="A29" s="157"/>
      <c r="C29" s="167"/>
      <c r="D29" s="167"/>
      <c r="E29" s="339" t="s">
        <v>73</v>
      </c>
      <c r="F29" s="340">
        <v>1200</v>
      </c>
    </row>
    <row r="30" spans="1:8" ht="15" x14ac:dyDescent="0.45">
      <c r="A30" s="157"/>
      <c r="C30" s="167"/>
      <c r="D30" s="167"/>
      <c r="E30" s="339" t="s">
        <v>74</v>
      </c>
      <c r="F30" s="340">
        <v>1000</v>
      </c>
    </row>
    <row r="31" spans="1:8" ht="15" x14ac:dyDescent="0.45">
      <c r="A31" s="157"/>
      <c r="C31" s="167"/>
      <c r="D31" s="167"/>
      <c r="E31" s="339" t="s">
        <v>75</v>
      </c>
      <c r="F31" s="340">
        <v>900</v>
      </c>
    </row>
    <row r="32" spans="1:8" ht="15" x14ac:dyDescent="0.45">
      <c r="A32" s="111"/>
      <c r="C32" s="167"/>
      <c r="D32" s="167"/>
      <c r="E32" s="341" t="s">
        <v>76</v>
      </c>
      <c r="F32" s="342">
        <v>1000</v>
      </c>
    </row>
    <row r="33" spans="1:15" ht="15" x14ac:dyDescent="0.45">
      <c r="A33" s="111"/>
      <c r="C33" s="167"/>
      <c r="D33" s="168"/>
      <c r="E33" s="339" t="s">
        <v>77</v>
      </c>
      <c r="F33" s="340">
        <v>200</v>
      </c>
    </row>
    <row r="34" spans="1:15" ht="15" x14ac:dyDescent="0.45">
      <c r="A34" s="111"/>
      <c r="C34" s="167"/>
      <c r="D34" s="168"/>
      <c r="E34" s="339" t="s">
        <v>78</v>
      </c>
      <c r="F34" s="340">
        <v>300</v>
      </c>
    </row>
    <row r="35" spans="1:15" ht="15" x14ac:dyDescent="0.45">
      <c r="A35" s="111"/>
      <c r="C35" s="167"/>
      <c r="D35" s="168"/>
      <c r="E35" s="339" t="s">
        <v>79</v>
      </c>
      <c r="F35" s="340">
        <v>400</v>
      </c>
    </row>
    <row r="36" spans="1:15" ht="15" x14ac:dyDescent="0.45">
      <c r="A36" s="111"/>
      <c r="C36" s="167"/>
      <c r="D36" s="168"/>
      <c r="E36" s="339" t="s">
        <v>80</v>
      </c>
      <c r="F36" s="340"/>
    </row>
    <row r="37" spans="1:15" ht="15" x14ac:dyDescent="0.45">
      <c r="A37" s="111"/>
      <c r="C37" s="167"/>
      <c r="D37" s="168"/>
      <c r="E37" s="339" t="s">
        <v>81</v>
      </c>
      <c r="F37" s="340"/>
    </row>
    <row r="38" spans="1:15" ht="15" x14ac:dyDescent="0.45">
      <c r="A38" s="111"/>
      <c r="C38" s="167"/>
      <c r="D38" s="168"/>
      <c r="E38" s="339" t="s">
        <v>147</v>
      </c>
      <c r="F38" s="340">
        <v>2000</v>
      </c>
    </row>
    <row r="39" spans="1:15" ht="15" x14ac:dyDescent="0.45">
      <c r="A39" s="111"/>
      <c r="C39" s="167"/>
      <c r="D39" s="168"/>
      <c r="E39" s="339" t="s">
        <v>82</v>
      </c>
      <c r="F39" s="340">
        <v>800</v>
      </c>
    </row>
    <row r="40" spans="1:15" ht="15" x14ac:dyDescent="0.45">
      <c r="A40" s="111"/>
      <c r="C40" s="167"/>
      <c r="D40" s="168"/>
      <c r="E40" s="339" t="s">
        <v>83</v>
      </c>
      <c r="F40" s="340">
        <v>6000</v>
      </c>
    </row>
    <row r="41" spans="1:15" ht="15" x14ac:dyDescent="0.45">
      <c r="A41" s="111"/>
      <c r="C41" s="167"/>
      <c r="D41" s="168"/>
      <c r="E41" s="339" t="s">
        <v>84</v>
      </c>
      <c r="F41" s="340"/>
    </row>
    <row r="42" spans="1:15" ht="15" x14ac:dyDescent="0.45">
      <c r="A42" s="111"/>
      <c r="C42" s="167"/>
      <c r="D42" s="168"/>
      <c r="E42" s="339" t="s">
        <v>85</v>
      </c>
      <c r="F42" s="340"/>
    </row>
    <row r="43" spans="1:15" ht="15" x14ac:dyDescent="0.45">
      <c r="A43" s="111"/>
      <c r="C43" s="167"/>
      <c r="D43" s="168"/>
      <c r="E43" s="343"/>
      <c r="F43" s="344"/>
    </row>
    <row r="44" spans="1:15" ht="15" x14ac:dyDescent="0.45">
      <c r="A44" s="111"/>
      <c r="C44" s="167"/>
      <c r="D44" s="168"/>
      <c r="E44" s="343"/>
      <c r="F44" s="344"/>
    </row>
    <row r="45" spans="1:15" ht="15" x14ac:dyDescent="0.45">
      <c r="A45" s="111"/>
      <c r="C45" s="167"/>
      <c r="D45" s="168"/>
      <c r="E45" s="345" t="s">
        <v>86</v>
      </c>
      <c r="F45" s="346">
        <v>1000</v>
      </c>
    </row>
    <row r="46" spans="1:15" ht="15" x14ac:dyDescent="0.45">
      <c r="A46" s="111"/>
      <c r="C46" s="109"/>
      <c r="D46" s="109"/>
      <c r="E46" s="158" t="s">
        <v>19</v>
      </c>
      <c r="F46" s="159">
        <f>SUM(F27:F45)</f>
        <v>17800</v>
      </c>
    </row>
    <row r="47" spans="1:15" ht="5.0999999999999996" customHeight="1" x14ac:dyDescent="0.45">
      <c r="A47" s="111"/>
      <c r="C47" s="109"/>
      <c r="D47" s="109"/>
      <c r="E47" s="169"/>
      <c r="F47" s="170"/>
    </row>
    <row r="48" spans="1:15" ht="15" x14ac:dyDescent="0.45">
      <c r="A48" s="111"/>
      <c r="C48" s="109"/>
      <c r="D48" s="109"/>
      <c r="E48" s="161" t="s">
        <v>162</v>
      </c>
      <c r="F48" s="338"/>
      <c r="G48" s="137"/>
      <c r="H48" s="137"/>
      <c r="I48" s="137"/>
      <c r="J48" s="137"/>
      <c r="K48" s="137"/>
      <c r="L48" s="137"/>
      <c r="M48" s="137"/>
      <c r="N48" s="137"/>
      <c r="O48" s="137"/>
    </row>
    <row r="49" spans="1:19" ht="15" x14ac:dyDescent="0.45">
      <c r="A49" s="111"/>
      <c r="C49" s="109"/>
      <c r="D49" s="162"/>
      <c r="E49" s="171" t="s">
        <v>87</v>
      </c>
      <c r="F49" s="164">
        <f>F46-F48</f>
        <v>17800</v>
      </c>
    </row>
    <row r="50" spans="1:19" ht="15" x14ac:dyDescent="0.45">
      <c r="A50" s="111"/>
    </row>
    <row r="51" spans="1:19" ht="15" x14ac:dyDescent="0.45">
      <c r="A51" s="111"/>
      <c r="C51" s="391" t="s">
        <v>88</v>
      </c>
      <c r="D51" s="392"/>
      <c r="E51" s="172" t="s">
        <v>70</v>
      </c>
      <c r="F51" s="165" t="s">
        <v>15</v>
      </c>
    </row>
    <row r="52" spans="1:19" ht="27.75" x14ac:dyDescent="0.45">
      <c r="A52" s="173"/>
      <c r="C52" s="174"/>
      <c r="D52" s="108"/>
      <c r="E52" s="335" t="s">
        <v>153</v>
      </c>
      <c r="F52" s="336">
        <v>2500</v>
      </c>
    </row>
    <row r="53" spans="1:19" ht="15" x14ac:dyDescent="0.45">
      <c r="A53" s="111"/>
      <c r="C53" s="174"/>
      <c r="D53" s="108"/>
      <c r="E53" s="337"/>
      <c r="F53" s="336"/>
    </row>
    <row r="54" spans="1:19" ht="15" x14ac:dyDescent="0.45">
      <c r="A54" s="111"/>
      <c r="C54" s="109"/>
      <c r="D54" s="108"/>
      <c r="E54" s="171" t="s">
        <v>86</v>
      </c>
      <c r="F54" s="164">
        <f>F52+F53</f>
        <v>2500</v>
      </c>
    </row>
    <row r="55" spans="1:19" ht="15" x14ac:dyDescent="0.45">
      <c r="A55" s="111"/>
      <c r="C55" s="109"/>
      <c r="D55" s="162"/>
      <c r="E55" s="167"/>
      <c r="F55" s="175"/>
    </row>
    <row r="56" spans="1:19" ht="14.25" thickBot="1" x14ac:dyDescent="0.5">
      <c r="C56" s="109"/>
      <c r="D56" s="162"/>
      <c r="E56" s="167"/>
      <c r="F56" s="175"/>
    </row>
    <row r="57" spans="1:19" ht="15.4" thickBot="1" x14ac:dyDescent="0.5">
      <c r="A57" s="111"/>
      <c r="C57" s="108"/>
      <c r="D57" s="108"/>
      <c r="E57" s="176" t="s">
        <v>89</v>
      </c>
      <c r="F57" s="177">
        <f>F49+F22+F54+F24</f>
        <v>41900</v>
      </c>
    </row>
    <row r="59" spans="1:19" s="137" customFormat="1" ht="14.25" thickBot="1" x14ac:dyDescent="0.5">
      <c r="A59" s="95"/>
      <c r="C59" s="174"/>
    </row>
    <row r="60" spans="1:19" ht="17.649999999999999" thickBot="1" x14ac:dyDescent="0.5">
      <c r="B60" s="278" t="s">
        <v>90</v>
      </c>
      <c r="C60" s="276"/>
      <c r="D60" s="276"/>
      <c r="E60" s="276"/>
      <c r="F60" s="276"/>
      <c r="G60" s="277"/>
    </row>
    <row r="61" spans="1:19" s="137" customFormat="1" ht="15.4" thickBot="1" x14ac:dyDescent="0.5">
      <c r="A61" s="111"/>
      <c r="C61" s="174"/>
    </row>
    <row r="62" spans="1:19" ht="15.4" thickBot="1" x14ac:dyDescent="0.5">
      <c r="A62" s="111"/>
      <c r="B62" s="178" t="s">
        <v>49</v>
      </c>
      <c r="C62" s="179"/>
      <c r="D62" s="179"/>
      <c r="E62" s="179"/>
      <c r="F62" s="180" t="s">
        <v>22</v>
      </c>
      <c r="G62" s="180" t="s">
        <v>48</v>
      </c>
      <c r="H62" s="181"/>
      <c r="I62" s="181"/>
      <c r="J62" s="181"/>
      <c r="L62" s="137"/>
      <c r="M62" s="137"/>
      <c r="N62" s="137"/>
      <c r="O62" s="137"/>
      <c r="P62" s="137"/>
      <c r="Q62" s="137"/>
      <c r="R62" s="137"/>
      <c r="S62" s="137"/>
    </row>
    <row r="63" spans="1:19" ht="15" x14ac:dyDescent="0.45">
      <c r="A63" s="111"/>
      <c r="B63" s="396" t="s">
        <v>24</v>
      </c>
      <c r="C63" s="397"/>
      <c r="D63" s="397"/>
      <c r="E63" s="397"/>
      <c r="F63" s="397"/>
      <c r="G63" s="398"/>
      <c r="H63" s="181"/>
      <c r="I63" s="181"/>
      <c r="J63" s="181"/>
      <c r="L63" s="137"/>
      <c r="M63" s="137"/>
      <c r="N63" s="137"/>
      <c r="O63" s="137"/>
      <c r="P63" s="137"/>
      <c r="Q63" s="137"/>
      <c r="R63" s="137"/>
      <c r="S63" s="137"/>
    </row>
    <row r="64" spans="1:19" x14ac:dyDescent="0.45">
      <c r="B64" s="108"/>
      <c r="C64" s="182" t="s">
        <v>25</v>
      </c>
      <c r="E64" s="319">
        <v>30</v>
      </c>
      <c r="F64" s="183">
        <f>F22/E64</f>
        <v>720</v>
      </c>
      <c r="G64" s="231">
        <f>F64/$F$11</f>
        <v>0.38095238095238093</v>
      </c>
      <c r="H64" s="185"/>
      <c r="I64" s="185"/>
      <c r="J64" s="185"/>
      <c r="L64" s="137"/>
      <c r="M64" s="137"/>
      <c r="N64" s="137"/>
      <c r="O64" s="137"/>
      <c r="P64" s="137"/>
      <c r="Q64" s="137"/>
      <c r="R64" s="137"/>
      <c r="S64" s="137"/>
    </row>
    <row r="65" spans="1:19" ht="15" x14ac:dyDescent="0.45">
      <c r="A65" s="111"/>
      <c r="B65" s="108"/>
      <c r="C65" s="182" t="s">
        <v>91</v>
      </c>
      <c r="E65" s="318">
        <v>15</v>
      </c>
      <c r="F65" s="183">
        <f>F24/E65</f>
        <v>0</v>
      </c>
      <c r="G65" s="231">
        <f t="shared" ref="G65:G68" si="0">F65/$F$11</f>
        <v>0</v>
      </c>
      <c r="H65" s="185"/>
      <c r="I65" s="185"/>
      <c r="J65" s="185"/>
      <c r="L65" s="137"/>
      <c r="M65" s="137"/>
      <c r="N65" s="137"/>
      <c r="O65" s="137"/>
      <c r="P65" s="137"/>
      <c r="Q65" s="137"/>
      <c r="R65" s="137"/>
      <c r="S65" s="137"/>
    </row>
    <row r="66" spans="1:19" x14ac:dyDescent="0.45">
      <c r="B66" s="108"/>
      <c r="C66" s="186" t="s">
        <v>92</v>
      </c>
      <c r="E66" s="318">
        <v>15</v>
      </c>
      <c r="F66" s="183">
        <f>F49/E66</f>
        <v>1186.6666666666667</v>
      </c>
      <c r="G66" s="231">
        <f t="shared" si="0"/>
        <v>0.62786596119929461</v>
      </c>
      <c r="H66" s="185"/>
      <c r="I66" s="185"/>
      <c r="J66" s="185"/>
      <c r="L66" s="137"/>
      <c r="M66" s="137"/>
      <c r="N66" s="137"/>
      <c r="O66" s="137"/>
      <c r="P66" s="137"/>
      <c r="Q66" s="137"/>
      <c r="R66" s="137"/>
      <c r="S66" s="137"/>
    </row>
    <row r="67" spans="1:19" x14ac:dyDescent="0.45">
      <c r="B67" s="108"/>
      <c r="C67" s="186" t="s">
        <v>93</v>
      </c>
      <c r="E67" s="318">
        <v>7</v>
      </c>
      <c r="F67" s="183">
        <f>F54/E67</f>
        <v>357.14285714285717</v>
      </c>
      <c r="G67" s="231">
        <f t="shared" si="0"/>
        <v>0.1889644746787604</v>
      </c>
      <c r="H67" s="185"/>
      <c r="I67" s="185"/>
      <c r="J67" s="185"/>
      <c r="L67" s="137"/>
      <c r="M67" s="137"/>
      <c r="N67" s="137"/>
      <c r="O67" s="137"/>
      <c r="P67" s="137"/>
      <c r="Q67" s="137"/>
      <c r="R67" s="137"/>
      <c r="S67" s="137"/>
    </row>
    <row r="68" spans="1:19" x14ac:dyDescent="0.45">
      <c r="B68" s="108"/>
      <c r="C68" s="186" t="s">
        <v>27</v>
      </c>
      <c r="E68" s="320">
        <v>1.4999999999999999E-2</v>
      </c>
      <c r="F68" s="183">
        <f>E68*F57</f>
        <v>628.5</v>
      </c>
      <c r="G68" s="231">
        <f t="shared" si="0"/>
        <v>0.33253968253968252</v>
      </c>
      <c r="H68" s="185"/>
      <c r="I68" s="185"/>
      <c r="J68" s="185"/>
      <c r="L68" s="137"/>
      <c r="M68" s="137"/>
      <c r="N68" s="137"/>
      <c r="O68" s="137"/>
      <c r="P68" s="137"/>
      <c r="Q68" s="137"/>
      <c r="R68" s="137"/>
      <c r="S68" s="137"/>
    </row>
    <row r="69" spans="1:19" x14ac:dyDescent="0.45">
      <c r="B69" s="108"/>
      <c r="C69" s="386" t="s">
        <v>28</v>
      </c>
      <c r="D69" s="387"/>
      <c r="E69" s="387"/>
      <c r="F69" s="187">
        <f>SUM(F64:F68)</f>
        <v>2892.3095238095239</v>
      </c>
      <c r="G69" s="288">
        <f>SUM(G64:G68)</f>
        <v>1.5303224993701185</v>
      </c>
      <c r="H69" s="185"/>
      <c r="I69" s="185"/>
      <c r="J69" s="185"/>
      <c r="L69" s="137"/>
      <c r="M69" s="137"/>
      <c r="N69" s="137"/>
      <c r="O69" s="137"/>
      <c r="P69" s="137"/>
      <c r="Q69" s="137"/>
      <c r="R69" s="137"/>
      <c r="S69" s="137"/>
    </row>
    <row r="70" spans="1:19" x14ac:dyDescent="0.45">
      <c r="B70" s="393"/>
      <c r="C70" s="393"/>
      <c r="D70" s="393"/>
      <c r="E70" s="393"/>
      <c r="F70" s="393"/>
      <c r="G70" s="114"/>
      <c r="H70" s="114"/>
      <c r="I70" s="114"/>
      <c r="J70" s="114"/>
      <c r="L70" s="137"/>
      <c r="M70" s="137"/>
      <c r="N70" s="137"/>
      <c r="O70" s="137"/>
      <c r="P70" s="137"/>
      <c r="Q70" s="137"/>
      <c r="R70" s="137"/>
      <c r="S70" s="137"/>
    </row>
    <row r="71" spans="1:19" ht="15" x14ac:dyDescent="0.45">
      <c r="A71" s="111"/>
      <c r="B71" s="399" t="s">
        <v>94</v>
      </c>
      <c r="C71" s="399"/>
      <c r="D71" s="399"/>
      <c r="E71" s="399"/>
      <c r="F71" s="399"/>
      <c r="G71" s="399"/>
      <c r="H71" s="181"/>
      <c r="I71" s="181"/>
      <c r="J71" s="181"/>
      <c r="L71" s="137"/>
      <c r="M71" s="137"/>
      <c r="N71" s="137"/>
      <c r="O71" s="137"/>
      <c r="P71" s="137"/>
      <c r="Q71" s="137"/>
      <c r="R71" s="137"/>
      <c r="S71" s="137"/>
    </row>
    <row r="72" spans="1:19" ht="15" x14ac:dyDescent="0.45">
      <c r="A72" s="111"/>
      <c r="B72" s="108"/>
      <c r="C72" s="394" t="s">
        <v>95</v>
      </c>
      <c r="D72" s="395"/>
      <c r="E72" s="395"/>
      <c r="F72" s="321">
        <v>50</v>
      </c>
      <c r="G72" s="231">
        <f t="shared" ref="G72:G76" si="1">F72/$F$11</f>
        <v>2.6455026455026454E-2</v>
      </c>
      <c r="H72" s="185"/>
      <c r="I72" s="185"/>
      <c r="J72" s="185"/>
      <c r="L72" s="137"/>
      <c r="M72" s="137"/>
      <c r="N72" s="137"/>
      <c r="O72" s="137"/>
      <c r="P72" s="137"/>
      <c r="Q72" s="137"/>
      <c r="R72" s="137"/>
      <c r="S72" s="137"/>
    </row>
    <row r="73" spans="1:19" s="137" customFormat="1" ht="15" x14ac:dyDescent="0.45">
      <c r="A73" s="111"/>
      <c r="C73" s="188" t="s">
        <v>96</v>
      </c>
      <c r="D73" s="189"/>
      <c r="E73" s="189"/>
      <c r="F73" s="321">
        <v>100</v>
      </c>
      <c r="G73" s="231">
        <f t="shared" si="1"/>
        <v>5.2910052910052907E-2</v>
      </c>
      <c r="H73" s="185"/>
      <c r="I73" s="185"/>
      <c r="J73" s="185"/>
    </row>
    <row r="74" spans="1:19" x14ac:dyDescent="0.45">
      <c r="B74" s="108"/>
      <c r="C74" s="188" t="s">
        <v>97</v>
      </c>
      <c r="D74" s="96"/>
      <c r="E74" s="96"/>
      <c r="F74" s="321">
        <v>2000</v>
      </c>
      <c r="G74" s="231">
        <f t="shared" si="1"/>
        <v>1.0582010582010581</v>
      </c>
      <c r="H74" s="185"/>
      <c r="I74" s="185"/>
      <c r="J74" s="185"/>
      <c r="L74" s="137"/>
      <c r="M74" s="137"/>
      <c r="N74" s="137"/>
      <c r="O74" s="137"/>
      <c r="P74" s="137"/>
      <c r="Q74" s="137"/>
      <c r="R74" s="137"/>
      <c r="S74" s="137"/>
    </row>
    <row r="75" spans="1:19" ht="15" x14ac:dyDescent="0.45">
      <c r="A75" s="111"/>
      <c r="B75" s="108"/>
      <c r="C75" s="188" t="s">
        <v>98</v>
      </c>
      <c r="D75" s="96"/>
      <c r="E75" s="96"/>
      <c r="F75" s="321">
        <v>200</v>
      </c>
      <c r="G75" s="231">
        <f t="shared" si="1"/>
        <v>0.10582010582010581</v>
      </c>
      <c r="H75" s="185"/>
      <c r="J75" s="185"/>
      <c r="L75" s="137"/>
      <c r="M75" s="137"/>
      <c r="N75" s="137"/>
      <c r="O75" s="137"/>
      <c r="P75" s="137"/>
      <c r="Q75" s="137"/>
      <c r="R75" s="137"/>
      <c r="S75" s="137"/>
    </row>
    <row r="76" spans="1:19" s="193" customFormat="1" ht="15" x14ac:dyDescent="0.45">
      <c r="A76" s="111"/>
      <c r="B76" s="190"/>
      <c r="C76" s="188" t="s">
        <v>99</v>
      </c>
      <c r="D76" s="191"/>
      <c r="E76" s="191"/>
      <c r="F76" s="321">
        <v>0</v>
      </c>
      <c r="G76" s="231">
        <f t="shared" si="1"/>
        <v>0</v>
      </c>
      <c r="H76" s="192"/>
      <c r="J76" s="192"/>
      <c r="L76" s="194"/>
      <c r="M76" s="194"/>
      <c r="N76" s="194"/>
      <c r="O76" s="194"/>
      <c r="P76" s="194"/>
      <c r="Q76" s="194"/>
      <c r="R76" s="194"/>
      <c r="S76" s="194"/>
    </row>
    <row r="77" spans="1:19" ht="15" x14ac:dyDescent="0.45">
      <c r="A77" s="195"/>
      <c r="B77" s="108"/>
      <c r="C77" s="386" t="s">
        <v>28</v>
      </c>
      <c r="D77" s="387"/>
      <c r="E77" s="387"/>
      <c r="F77" s="187">
        <f>SUM(F72:F76)</f>
        <v>2350</v>
      </c>
      <c r="G77" s="288">
        <f>SUM(G72:G76)</f>
        <v>1.2433862433862433</v>
      </c>
      <c r="H77" s="185"/>
      <c r="N77" s="137"/>
      <c r="O77" s="137"/>
      <c r="P77" s="137"/>
      <c r="Q77" s="137"/>
      <c r="R77" s="137"/>
      <c r="S77" s="137"/>
    </row>
    <row r="78" spans="1:19" x14ac:dyDescent="0.45">
      <c r="B78" s="108"/>
      <c r="C78" s="399" t="s">
        <v>32</v>
      </c>
      <c r="D78" s="399"/>
      <c r="E78" s="399"/>
      <c r="F78" s="164">
        <f>F69+F77</f>
        <v>5242.3095238095239</v>
      </c>
      <c r="G78" s="211">
        <f>G69+G77</f>
        <v>2.7737087427563618</v>
      </c>
      <c r="H78" s="197"/>
      <c r="N78" s="137"/>
      <c r="O78" s="137"/>
      <c r="P78" s="137"/>
      <c r="Q78" s="137"/>
      <c r="R78" s="137"/>
      <c r="S78" s="137"/>
    </row>
    <row r="79" spans="1:19" x14ac:dyDescent="0.45">
      <c r="B79" s="108"/>
      <c r="C79" s="108"/>
      <c r="D79" s="108"/>
      <c r="E79" s="167"/>
      <c r="F79" s="198"/>
      <c r="G79" s="197"/>
      <c r="H79" s="197"/>
      <c r="N79" s="137"/>
      <c r="O79" s="137"/>
      <c r="P79" s="137"/>
      <c r="Q79" s="137"/>
      <c r="R79" s="137"/>
      <c r="S79" s="137"/>
    </row>
    <row r="80" spans="1:19" ht="14.25" thickBot="1" x14ac:dyDescent="0.5"/>
    <row r="81" spans="1:19" ht="15.4" thickBot="1" x14ac:dyDescent="0.5">
      <c r="B81" s="178" t="s">
        <v>100</v>
      </c>
      <c r="C81" s="179"/>
      <c r="D81" s="179"/>
      <c r="E81" s="179"/>
      <c r="F81" s="180" t="s">
        <v>101</v>
      </c>
      <c r="G81" s="180" t="s">
        <v>48</v>
      </c>
      <c r="H81" s="181"/>
      <c r="I81" s="181"/>
      <c r="J81" s="181"/>
      <c r="L81" s="137"/>
      <c r="M81" s="137"/>
      <c r="N81" s="137"/>
      <c r="O81" s="137"/>
      <c r="P81" s="137"/>
      <c r="Q81" s="137"/>
      <c r="R81" s="137"/>
      <c r="S81" s="137"/>
    </row>
    <row r="82" spans="1:19" x14ac:dyDescent="0.45">
      <c r="B82" s="108"/>
      <c r="C82" s="188" t="s">
        <v>102</v>
      </c>
      <c r="D82" s="139"/>
      <c r="E82" s="292">
        <f>Haltung_Truthahn!H91</f>
        <v>98.271723554794519</v>
      </c>
      <c r="F82" s="183">
        <f>E82*$F$7</f>
        <v>14740.758533219177</v>
      </c>
      <c r="G82" s="231">
        <f t="shared" ref="G82:G93" si="2">F82/$F$11</f>
        <v>7.7993431392694061</v>
      </c>
      <c r="H82" s="137"/>
      <c r="N82" s="137"/>
      <c r="O82" s="137"/>
      <c r="P82" s="137"/>
      <c r="Q82" s="137"/>
      <c r="R82" s="137"/>
      <c r="S82" s="137"/>
    </row>
    <row r="83" spans="1:19" s="193" customFormat="1" x14ac:dyDescent="0.45">
      <c r="A83" s="95"/>
      <c r="B83" s="190"/>
      <c r="C83" s="188" t="s">
        <v>103</v>
      </c>
      <c r="D83" s="191"/>
      <c r="E83" s="322">
        <v>0</v>
      </c>
      <c r="F83" s="183">
        <f>E83*$F$7</f>
        <v>0</v>
      </c>
      <c r="G83" s="289">
        <f t="shared" si="2"/>
        <v>0</v>
      </c>
      <c r="H83" s="192"/>
      <c r="N83" s="194"/>
      <c r="O83" s="194"/>
      <c r="P83" s="194"/>
      <c r="Q83" s="194"/>
      <c r="R83" s="194"/>
      <c r="S83" s="194"/>
    </row>
    <row r="84" spans="1:19" x14ac:dyDescent="0.45">
      <c r="B84" s="108"/>
      <c r="C84" s="188" t="s">
        <v>104</v>
      </c>
      <c r="D84" s="96"/>
      <c r="E84" s="322">
        <v>0.5</v>
      </c>
      <c r="F84" s="183">
        <f>E84*$F$7</f>
        <v>75</v>
      </c>
      <c r="G84" s="289">
        <f t="shared" si="2"/>
        <v>3.968253968253968E-2</v>
      </c>
      <c r="H84" s="185"/>
      <c r="N84" s="137"/>
      <c r="O84" s="137"/>
      <c r="P84" s="137"/>
      <c r="Q84" s="137"/>
      <c r="R84" s="137"/>
      <c r="S84" s="137"/>
    </row>
    <row r="85" spans="1:19" x14ac:dyDescent="0.45">
      <c r="B85" s="108"/>
      <c r="C85" s="188" t="s">
        <v>105</v>
      </c>
      <c r="D85" s="96"/>
      <c r="E85" s="322">
        <v>0.5</v>
      </c>
      <c r="F85" s="183">
        <f>E85*$F$7</f>
        <v>75</v>
      </c>
      <c r="G85" s="289">
        <f t="shared" si="2"/>
        <v>3.968253968253968E-2</v>
      </c>
      <c r="H85" s="185"/>
      <c r="N85" s="137"/>
      <c r="O85" s="137"/>
      <c r="P85" s="137"/>
      <c r="Q85" s="137"/>
      <c r="R85" s="137"/>
      <c r="S85" s="137"/>
    </row>
    <row r="86" spans="1:19" x14ac:dyDescent="0.45">
      <c r="B86" s="108"/>
      <c r="C86" s="188" t="s">
        <v>106</v>
      </c>
      <c r="D86" s="96"/>
      <c r="E86" s="322">
        <v>1</v>
      </c>
      <c r="F86" s="183">
        <f>E86*F7</f>
        <v>150</v>
      </c>
      <c r="G86" s="289">
        <f t="shared" si="2"/>
        <v>7.9365079365079361E-2</v>
      </c>
      <c r="H86" s="185"/>
      <c r="N86" s="137"/>
      <c r="O86" s="137"/>
      <c r="P86" s="137"/>
      <c r="Q86" s="137"/>
      <c r="R86" s="137"/>
      <c r="S86" s="137"/>
    </row>
    <row r="87" spans="1:19" s="193" customFormat="1" x14ac:dyDescent="0.45">
      <c r="A87" s="95"/>
      <c r="B87" s="190"/>
      <c r="C87" s="188" t="s">
        <v>107</v>
      </c>
      <c r="D87" s="328">
        <v>5</v>
      </c>
      <c r="E87" s="323">
        <v>25</v>
      </c>
      <c r="F87" s="183">
        <f>+D87*E87</f>
        <v>125</v>
      </c>
      <c r="G87" s="289">
        <f>F87/$F$11</f>
        <v>6.6137566137566134E-2</v>
      </c>
      <c r="H87" s="192"/>
      <c r="N87" s="194"/>
      <c r="O87" s="194"/>
      <c r="P87" s="194"/>
      <c r="Q87" s="194"/>
      <c r="R87" s="194"/>
      <c r="S87" s="194"/>
    </row>
    <row r="88" spans="1:19" x14ac:dyDescent="0.45">
      <c r="B88" s="108"/>
      <c r="C88" s="188" t="s">
        <v>108</v>
      </c>
      <c r="D88" s="96"/>
      <c r="E88" s="324">
        <v>0.02</v>
      </c>
      <c r="F88" s="183">
        <f>E88*(F46+F54)</f>
        <v>406</v>
      </c>
      <c r="G88" s="289">
        <f t="shared" si="2"/>
        <v>0.21481481481481482</v>
      </c>
      <c r="H88" s="185"/>
      <c r="N88" s="137"/>
      <c r="O88" s="137"/>
      <c r="P88" s="137"/>
      <c r="Q88" s="137"/>
      <c r="R88" s="137"/>
      <c r="S88" s="137"/>
    </row>
    <row r="89" spans="1:19" x14ac:dyDescent="0.45">
      <c r="B89" s="108"/>
      <c r="C89" s="188" t="s">
        <v>109</v>
      </c>
      <c r="D89" s="96"/>
      <c r="E89" s="324">
        <v>5.0000000000000001E-3</v>
      </c>
      <c r="F89" s="183">
        <f>E89*F19</f>
        <v>108</v>
      </c>
      <c r="G89" s="289">
        <f>F89/$F$11</f>
        <v>5.7142857142857141E-2</v>
      </c>
      <c r="H89" s="185"/>
      <c r="N89" s="137"/>
      <c r="O89" s="137"/>
      <c r="P89" s="137"/>
      <c r="Q89" s="137"/>
      <c r="R89" s="137"/>
      <c r="S89" s="137"/>
    </row>
    <row r="90" spans="1:19" s="202" customFormat="1" x14ac:dyDescent="0.4">
      <c r="A90" s="95"/>
      <c r="B90" s="199"/>
      <c r="C90" s="188" t="s">
        <v>110</v>
      </c>
      <c r="D90" s="329">
        <v>0</v>
      </c>
      <c r="E90" s="325">
        <v>0.9</v>
      </c>
      <c r="F90" s="200">
        <f>D90*E90</f>
        <v>0</v>
      </c>
      <c r="G90" s="231">
        <f t="shared" si="2"/>
        <v>0</v>
      </c>
      <c r="H90" s="192"/>
      <c r="I90" s="201"/>
      <c r="J90" s="201"/>
      <c r="K90" s="201"/>
      <c r="L90" s="201"/>
      <c r="M90" s="201"/>
      <c r="N90" s="201"/>
    </row>
    <row r="91" spans="1:19" s="202" customFormat="1" x14ac:dyDescent="0.4">
      <c r="A91" s="95"/>
      <c r="B91" s="137"/>
      <c r="C91" s="188" t="s">
        <v>154</v>
      </c>
      <c r="D91" s="295"/>
      <c r="E91" s="326">
        <v>0.1</v>
      </c>
      <c r="F91" s="203">
        <f>E91*F11</f>
        <v>189</v>
      </c>
      <c r="G91" s="231">
        <f>F91/$F$11</f>
        <v>0.1</v>
      </c>
      <c r="H91" s="192"/>
      <c r="I91" s="201"/>
      <c r="J91" s="201"/>
      <c r="K91" s="201"/>
      <c r="L91" s="201"/>
      <c r="M91" s="201"/>
      <c r="N91" s="201"/>
    </row>
    <row r="92" spans="1:19" x14ac:dyDescent="0.45">
      <c r="B92" s="108"/>
      <c r="C92" s="188" t="s">
        <v>86</v>
      </c>
      <c r="D92" s="96"/>
      <c r="E92" s="322">
        <v>1</v>
      </c>
      <c r="F92" s="203">
        <f>E92*F7</f>
        <v>150</v>
      </c>
      <c r="G92" s="231">
        <f t="shared" si="2"/>
        <v>7.9365079365079361E-2</v>
      </c>
      <c r="H92" s="185"/>
      <c r="N92" s="137"/>
      <c r="O92" s="137"/>
      <c r="P92" s="137"/>
      <c r="Q92" s="137"/>
      <c r="R92" s="137"/>
      <c r="S92" s="137"/>
    </row>
    <row r="93" spans="1:19" x14ac:dyDescent="0.45">
      <c r="B93" s="137"/>
      <c r="C93" s="188" t="s">
        <v>155</v>
      </c>
      <c r="D93" s="330">
        <v>0.5</v>
      </c>
      <c r="E93" s="327">
        <v>1000</v>
      </c>
      <c r="F93" s="294">
        <f>D93*E93</f>
        <v>500</v>
      </c>
      <c r="G93" s="231">
        <f t="shared" si="2"/>
        <v>0.26455026455026454</v>
      </c>
      <c r="H93" s="185"/>
      <c r="N93" s="137"/>
      <c r="O93" s="137"/>
      <c r="P93" s="137"/>
      <c r="Q93" s="137"/>
      <c r="R93" s="137"/>
      <c r="S93" s="137"/>
    </row>
    <row r="94" spans="1:19" x14ac:dyDescent="0.45">
      <c r="C94" s="399" t="s">
        <v>111</v>
      </c>
      <c r="D94" s="399"/>
      <c r="E94" s="399"/>
      <c r="F94" s="204">
        <f>SUM(F82:F93)</f>
        <v>16518.758533219177</v>
      </c>
      <c r="G94" s="211">
        <f>SUM(G82:G93)</f>
        <v>8.740083880010145</v>
      </c>
    </row>
    <row r="96" spans="1:19" ht="14.25" thickBot="1" x14ac:dyDescent="0.5"/>
    <row r="97" spans="2:19" ht="15.4" thickBot="1" x14ac:dyDescent="0.5">
      <c r="B97" s="178" t="s">
        <v>112</v>
      </c>
      <c r="C97" s="179"/>
      <c r="D97" s="179"/>
      <c r="E97" s="179"/>
      <c r="F97" s="180" t="s">
        <v>101</v>
      </c>
      <c r="G97" s="180" t="s">
        <v>48</v>
      </c>
      <c r="H97" s="181"/>
      <c r="I97" s="181"/>
      <c r="J97" s="181"/>
      <c r="L97" s="137"/>
      <c r="M97" s="137"/>
      <c r="N97" s="137"/>
      <c r="O97" s="137"/>
      <c r="P97" s="137"/>
      <c r="Q97" s="137"/>
      <c r="R97" s="137"/>
      <c r="S97" s="137"/>
    </row>
    <row r="98" spans="2:19" x14ac:dyDescent="0.45">
      <c r="E98" s="205" t="s">
        <v>113</v>
      </c>
      <c r="F98" s="205" t="s">
        <v>114</v>
      </c>
      <c r="G98" s="205" t="s">
        <v>114</v>
      </c>
    </row>
    <row r="99" spans="2:19" x14ac:dyDescent="0.45">
      <c r="C99" s="206" t="s">
        <v>115</v>
      </c>
      <c r="D99" s="139"/>
      <c r="E99" s="331">
        <f>4/15</f>
        <v>0.26666666666666666</v>
      </c>
      <c r="F99" s="207">
        <f>E99*F7</f>
        <v>40</v>
      </c>
      <c r="G99" s="184">
        <f>F99/$F$11</f>
        <v>2.1164021164021163E-2</v>
      </c>
    </row>
    <row r="100" spans="2:19" x14ac:dyDescent="0.45">
      <c r="C100" s="208" t="s">
        <v>116</v>
      </c>
      <c r="D100" s="96"/>
      <c r="E100" s="331">
        <f>4/15</f>
        <v>0.26666666666666666</v>
      </c>
      <c r="F100" s="207">
        <f>E100*F7</f>
        <v>40</v>
      </c>
      <c r="G100" s="184">
        <f t="shared" ref="G100:G101" si="3">F100/$F$11</f>
        <v>2.1164021164021163E-2</v>
      </c>
    </row>
    <row r="101" spans="2:19" x14ac:dyDescent="0.45">
      <c r="C101" s="209" t="s">
        <v>117</v>
      </c>
      <c r="D101" s="210"/>
      <c r="E101" s="331">
        <v>0.1</v>
      </c>
      <c r="F101" s="207">
        <f>E101*F7</f>
        <v>15</v>
      </c>
      <c r="G101" s="184">
        <f t="shared" si="3"/>
        <v>7.9365079365079361E-3</v>
      </c>
    </row>
    <row r="102" spans="2:19" x14ac:dyDescent="0.45">
      <c r="C102" s="406" t="s">
        <v>118</v>
      </c>
      <c r="D102" s="407"/>
      <c r="E102" s="408"/>
      <c r="F102" s="287">
        <f>SUM(F99:F101)</f>
        <v>95</v>
      </c>
      <c r="G102" s="196">
        <f>SUM(G99:G101)</f>
        <v>5.0264550264550262E-2</v>
      </c>
    </row>
    <row r="104" spans="2:19" x14ac:dyDescent="0.45">
      <c r="C104" s="409" t="s">
        <v>119</v>
      </c>
      <c r="D104" s="410"/>
      <c r="E104" s="332">
        <v>15</v>
      </c>
      <c r="F104" s="164">
        <f>F102*E104</f>
        <v>1425</v>
      </c>
      <c r="G104" s="211">
        <f>G102*E104</f>
        <v>0.75396825396825395</v>
      </c>
    </row>
    <row r="106" spans="2:19" ht="14.25" thickBot="1" x14ac:dyDescent="0.5">
      <c r="G106" s="137"/>
    </row>
    <row r="107" spans="2:19" ht="17.649999999999999" thickBot="1" x14ac:dyDescent="0.5">
      <c r="B107" s="403" t="s">
        <v>120</v>
      </c>
      <c r="C107" s="404"/>
      <c r="D107" s="404"/>
      <c r="E107" s="404"/>
      <c r="F107" s="404"/>
      <c r="G107" s="405"/>
      <c r="H107" s="137"/>
      <c r="I107" s="137"/>
      <c r="J107" s="137"/>
      <c r="K107" s="137"/>
      <c r="L107" s="137"/>
      <c r="M107" s="137"/>
      <c r="N107" s="137"/>
    </row>
    <row r="108" spans="2:19" ht="18.75" customHeight="1" thickBot="1" x14ac:dyDescent="0.5">
      <c r="B108" s="212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</row>
    <row r="109" spans="2:19" ht="18.75" customHeight="1" thickBot="1" x14ac:dyDescent="0.5">
      <c r="B109" s="212"/>
      <c r="C109" s="137"/>
      <c r="D109" s="137"/>
      <c r="E109" s="137"/>
      <c r="F109" s="137"/>
      <c r="G109" s="180" t="s">
        <v>48</v>
      </c>
      <c r="H109" s="137"/>
      <c r="I109" s="137"/>
      <c r="J109" s="137"/>
      <c r="K109" s="137"/>
      <c r="L109" s="137"/>
      <c r="M109" s="137"/>
      <c r="N109" s="137"/>
    </row>
    <row r="110" spans="2:19" x14ac:dyDescent="0.45">
      <c r="B110" s="213"/>
      <c r="C110" s="214" t="s">
        <v>49</v>
      </c>
      <c r="D110" s="215"/>
      <c r="E110" s="216"/>
      <c r="F110" s="217"/>
      <c r="G110" s="218">
        <f>G78</f>
        <v>2.7737087427563618</v>
      </c>
      <c r="H110" s="137"/>
      <c r="I110" s="137"/>
      <c r="J110" s="137"/>
      <c r="K110" s="137"/>
      <c r="L110" s="137"/>
      <c r="M110" s="137"/>
      <c r="N110" s="137"/>
    </row>
    <row r="111" spans="2:19" x14ac:dyDescent="0.45">
      <c r="B111" s="213"/>
      <c r="C111" s="219" t="s">
        <v>50</v>
      </c>
      <c r="D111" s="220"/>
      <c r="E111" s="221"/>
      <c r="F111" s="222"/>
      <c r="G111" s="223">
        <f>G94</f>
        <v>8.740083880010145</v>
      </c>
      <c r="H111" s="137"/>
      <c r="I111" s="137"/>
      <c r="J111" s="137"/>
      <c r="K111" s="137"/>
      <c r="L111" s="137"/>
      <c r="M111" s="137"/>
      <c r="N111" s="137"/>
    </row>
    <row r="112" spans="2:19" x14ac:dyDescent="0.45">
      <c r="B112" s="213"/>
      <c r="C112" s="400" t="s">
        <v>121</v>
      </c>
      <c r="D112" s="401"/>
      <c r="E112" s="401"/>
      <c r="F112" s="402"/>
      <c r="G112" s="224">
        <f>G111+G110</f>
        <v>11.513792622766507</v>
      </c>
      <c r="H112" s="137"/>
      <c r="I112" s="137"/>
      <c r="J112" s="137"/>
      <c r="K112" s="137"/>
      <c r="L112" s="137"/>
      <c r="M112" s="137"/>
      <c r="N112" s="137"/>
    </row>
    <row r="113" spans="1:15" s="193" customFormat="1" x14ac:dyDescent="0.45">
      <c r="A113" s="95"/>
      <c r="B113" s="225"/>
      <c r="C113" s="226"/>
      <c r="D113" s="226"/>
      <c r="E113" s="227"/>
      <c r="G113" s="228"/>
      <c r="H113" s="194"/>
      <c r="I113" s="194"/>
      <c r="J113" s="194"/>
      <c r="K113" s="194"/>
      <c r="L113" s="194"/>
      <c r="M113" s="194"/>
      <c r="N113" s="194"/>
    </row>
    <row r="114" spans="1:15" x14ac:dyDescent="0.45">
      <c r="B114" s="213"/>
      <c r="C114" s="229" t="s">
        <v>52</v>
      </c>
      <c r="D114" s="230"/>
      <c r="E114" s="216"/>
      <c r="F114" s="230"/>
      <c r="G114" s="231">
        <f>G104</f>
        <v>0.75396825396825395</v>
      </c>
      <c r="H114" s="137"/>
      <c r="I114" s="137"/>
      <c r="J114" s="137"/>
      <c r="K114" s="137"/>
      <c r="L114" s="137"/>
      <c r="M114" s="137"/>
      <c r="N114" s="137"/>
    </row>
    <row r="115" spans="1:15" x14ac:dyDescent="0.45">
      <c r="B115" s="213"/>
      <c r="C115" s="232" t="s">
        <v>122</v>
      </c>
      <c r="D115" s="333">
        <v>0.1</v>
      </c>
      <c r="E115" s="221"/>
      <c r="F115" s="233"/>
      <c r="G115" s="231">
        <f>G112*D115</f>
        <v>1.1513792622766508</v>
      </c>
      <c r="H115" s="137"/>
      <c r="I115" s="137"/>
      <c r="J115" s="137"/>
      <c r="K115" s="137"/>
      <c r="L115" s="137"/>
      <c r="M115" s="137"/>
      <c r="N115" s="137"/>
    </row>
    <row r="116" spans="1:15" s="111" customFormat="1" ht="23.25" customHeight="1" x14ac:dyDescent="0.45">
      <c r="A116" s="95"/>
      <c r="B116" s="234"/>
      <c r="C116" s="235" t="s">
        <v>123</v>
      </c>
      <c r="D116" s="236"/>
      <c r="E116" s="236"/>
      <c r="F116" s="236"/>
      <c r="G116" s="237">
        <f>G112+G114+G115</f>
        <v>13.419140139011413</v>
      </c>
      <c r="H116" s="160"/>
      <c r="I116" s="160"/>
      <c r="J116" s="160"/>
      <c r="K116" s="195"/>
      <c r="L116" s="195"/>
      <c r="M116" s="195"/>
      <c r="N116" s="195"/>
    </row>
    <row r="117" spans="1:15" ht="14.25" thickBot="1" x14ac:dyDescent="0.5">
      <c r="B117" s="137"/>
      <c r="G117" s="194"/>
      <c r="H117" s="194"/>
      <c r="I117" s="194"/>
      <c r="J117" s="194"/>
      <c r="K117" s="137"/>
      <c r="L117" s="137"/>
      <c r="M117" s="137"/>
      <c r="N117" s="137"/>
    </row>
    <row r="118" spans="1:15" ht="24.95" customHeight="1" thickBot="1" x14ac:dyDescent="0.5">
      <c r="B118" s="137"/>
      <c r="C118" s="238" t="s">
        <v>124</v>
      </c>
      <c r="D118" s="239"/>
      <c r="E118" s="239"/>
      <c r="F118" s="240"/>
      <c r="G118" s="334">
        <v>12</v>
      </c>
      <c r="H118" s="194"/>
      <c r="I118" s="194"/>
      <c r="J118" s="194"/>
      <c r="K118" s="137"/>
      <c r="L118" s="137"/>
      <c r="M118" s="137"/>
      <c r="N118" s="137"/>
    </row>
    <row r="119" spans="1:15" ht="14.25" thickBot="1" x14ac:dyDescent="0.5"/>
    <row r="120" spans="1:15" ht="17.649999999999999" thickBot="1" x14ac:dyDescent="0.5">
      <c r="B120" s="403" t="s">
        <v>125</v>
      </c>
      <c r="C120" s="404"/>
      <c r="D120" s="404"/>
      <c r="E120" s="404"/>
      <c r="F120" s="404"/>
      <c r="G120" s="405"/>
      <c r="H120" s="194"/>
      <c r="I120" s="194"/>
      <c r="J120" s="194"/>
      <c r="K120" s="137"/>
      <c r="L120" s="137"/>
      <c r="M120" s="137"/>
      <c r="N120" s="137"/>
    </row>
    <row r="121" spans="1:15" ht="14.25" thickBot="1" x14ac:dyDescent="0.5">
      <c r="B121" s="137"/>
      <c r="H121" s="137"/>
      <c r="I121" s="137"/>
      <c r="J121" s="137"/>
      <c r="K121" s="137"/>
      <c r="L121" s="137"/>
      <c r="M121" s="137"/>
      <c r="N121" s="137"/>
    </row>
    <row r="122" spans="1:15" ht="17.649999999999999" thickBot="1" x14ac:dyDescent="0.5">
      <c r="B122" s="212"/>
      <c r="E122" s="241" t="s">
        <v>101</v>
      </c>
      <c r="F122" s="242" t="s">
        <v>126</v>
      </c>
      <c r="G122" s="137"/>
      <c r="H122" s="137"/>
      <c r="I122" s="137"/>
      <c r="J122" s="137"/>
      <c r="K122" s="137"/>
      <c r="L122" s="137"/>
      <c r="M122" s="137"/>
      <c r="N122" s="137"/>
    </row>
    <row r="123" spans="1:15" ht="15.75" customHeight="1" x14ac:dyDescent="0.45">
      <c r="B123" s="137"/>
      <c r="C123" s="309" t="s">
        <v>164</v>
      </c>
      <c r="D123" s="243"/>
      <c r="E123" s="244">
        <f>G118*F11</f>
        <v>22680</v>
      </c>
      <c r="F123" s="211">
        <f>E123/F11</f>
        <v>12</v>
      </c>
      <c r="G123" s="308"/>
      <c r="H123" s="137"/>
      <c r="I123" s="137"/>
      <c r="J123" s="137"/>
      <c r="K123" s="137"/>
      <c r="L123" s="137"/>
      <c r="M123" s="137"/>
      <c r="N123" s="137"/>
    </row>
    <row r="124" spans="1:15" ht="15.75" customHeight="1" x14ac:dyDescent="0.45">
      <c r="B124" s="137"/>
      <c r="C124" s="309" t="s">
        <v>163</v>
      </c>
      <c r="D124" s="243"/>
      <c r="E124" s="244">
        <f>E123-F94</f>
        <v>6161.2414667808225</v>
      </c>
      <c r="F124" s="211">
        <f>F123-G94</f>
        <v>3.259916119989855</v>
      </c>
      <c r="G124" s="137"/>
      <c r="H124" s="137"/>
      <c r="I124" s="137"/>
      <c r="J124" s="137"/>
      <c r="K124" s="137"/>
      <c r="L124" s="137"/>
      <c r="M124" s="137"/>
      <c r="N124" s="137"/>
    </row>
    <row r="125" spans="1:15" ht="5.0999999999999996" customHeight="1" x14ac:dyDescent="0.45">
      <c r="B125" s="137"/>
      <c r="C125" s="245"/>
      <c r="D125" s="245"/>
      <c r="E125" s="246"/>
      <c r="F125" s="247"/>
      <c r="G125" s="137"/>
      <c r="H125" s="137"/>
      <c r="I125" s="137"/>
      <c r="J125" s="137"/>
      <c r="K125" s="137"/>
      <c r="L125" s="137"/>
      <c r="M125" s="137"/>
      <c r="N125" s="137"/>
      <c r="O125" s="108"/>
    </row>
    <row r="126" spans="1:15" s="254" customFormat="1" ht="24.75" customHeight="1" x14ac:dyDescent="0.45">
      <c r="A126" s="95"/>
      <c r="B126" s="248"/>
      <c r="C126" s="249" t="s">
        <v>127</v>
      </c>
      <c r="D126" s="250"/>
      <c r="E126" s="251">
        <f>E124-F78</f>
        <v>918.93194297129867</v>
      </c>
      <c r="F126" s="252">
        <f>F124-G78</f>
        <v>0.48620737723349317</v>
      </c>
      <c r="G126" s="305"/>
      <c r="H126" s="248"/>
      <c r="I126" s="248"/>
      <c r="J126" s="248"/>
      <c r="K126" s="248"/>
      <c r="L126" s="248"/>
      <c r="M126" s="248"/>
      <c r="N126" s="248"/>
      <c r="O126" s="253"/>
    </row>
    <row r="127" spans="1:15" x14ac:dyDescent="0.45">
      <c r="B127" s="137"/>
      <c r="C127" s="245"/>
      <c r="D127" s="245"/>
      <c r="E127" s="245"/>
      <c r="F127" s="255"/>
      <c r="G127" s="256"/>
      <c r="H127" s="137"/>
      <c r="I127" s="137"/>
      <c r="J127" s="137"/>
      <c r="K127" s="137"/>
      <c r="L127" s="137"/>
      <c r="M127" s="137"/>
      <c r="N127" s="137"/>
      <c r="O127" s="108"/>
    </row>
    <row r="128" spans="1:15" x14ac:dyDescent="0.45">
      <c r="B128" s="137"/>
      <c r="C128" s="163" t="s">
        <v>128</v>
      </c>
      <c r="D128" s="243"/>
      <c r="E128" s="257">
        <f>F102</f>
        <v>95</v>
      </c>
      <c r="F128" s="258" t="s">
        <v>129</v>
      </c>
      <c r="G128" s="259"/>
      <c r="H128" s="137"/>
      <c r="I128" s="137"/>
      <c r="J128" s="137"/>
      <c r="K128" s="137"/>
      <c r="L128" s="137"/>
      <c r="M128" s="137"/>
      <c r="N128" s="137"/>
      <c r="O128" s="108"/>
    </row>
    <row r="129" spans="1:15" x14ac:dyDescent="0.45">
      <c r="B129" s="137"/>
      <c r="C129" s="245"/>
      <c r="E129" s="245"/>
      <c r="F129" s="255"/>
      <c r="G129" s="137"/>
      <c r="H129" s="137"/>
      <c r="I129" s="137"/>
      <c r="J129" s="137"/>
      <c r="K129" s="137"/>
      <c r="L129" s="137"/>
      <c r="M129" s="137"/>
      <c r="N129" s="137"/>
      <c r="O129" s="108"/>
    </row>
    <row r="130" spans="1:15" s="254" customFormat="1" ht="27" customHeight="1" x14ac:dyDescent="0.45">
      <c r="A130" s="95"/>
      <c r="B130" s="248"/>
      <c r="C130" s="249" t="s">
        <v>130</v>
      </c>
      <c r="D130" s="250"/>
      <c r="E130" s="370">
        <f>E126/E128</f>
        <v>9.6729678207505128</v>
      </c>
      <c r="F130" s="371"/>
      <c r="G130" s="260"/>
      <c r="H130" s="248"/>
      <c r="I130" s="248"/>
      <c r="J130" s="248"/>
      <c r="K130" s="248"/>
      <c r="L130" s="248"/>
      <c r="M130" s="248"/>
      <c r="N130" s="248"/>
      <c r="O130" s="253"/>
    </row>
    <row r="131" spans="1:15" x14ac:dyDescent="0.45">
      <c r="B131" s="137"/>
      <c r="C131" s="245"/>
      <c r="D131" s="245"/>
      <c r="E131" s="245"/>
      <c r="F131" s="255"/>
      <c r="G131" s="137"/>
      <c r="H131" s="137"/>
      <c r="I131" s="137"/>
      <c r="J131" s="137"/>
      <c r="K131" s="137"/>
      <c r="L131" s="137"/>
      <c r="M131" s="137"/>
      <c r="N131" s="137"/>
      <c r="O131" s="108"/>
    </row>
    <row r="132" spans="1:15" ht="18.75" customHeight="1" x14ac:dyDescent="0.45">
      <c r="B132" s="137"/>
      <c r="C132" s="372" t="s">
        <v>131</v>
      </c>
      <c r="D132" s="373"/>
      <c r="E132" s="376">
        <f>F78/F124</f>
        <v>1608.1117828963766</v>
      </c>
      <c r="F132" s="377"/>
      <c r="G132" s="137"/>
      <c r="H132" s="137"/>
      <c r="I132" s="137"/>
      <c r="J132" s="137"/>
      <c r="K132" s="137"/>
      <c r="L132" s="137"/>
      <c r="M132" s="137"/>
      <c r="N132" s="137"/>
      <c r="O132" s="108"/>
    </row>
    <row r="133" spans="1:15" ht="18.75" customHeight="1" x14ac:dyDescent="0.45">
      <c r="B133" s="137"/>
      <c r="C133" s="374"/>
      <c r="D133" s="375"/>
      <c r="E133" s="378">
        <f>E132/F10</f>
        <v>127.62791927749021</v>
      </c>
      <c r="F133" s="379"/>
      <c r="G133" s="137"/>
      <c r="H133" s="137"/>
      <c r="I133" s="137"/>
      <c r="J133" s="137"/>
      <c r="K133" s="137"/>
      <c r="L133" s="137"/>
      <c r="M133" s="137"/>
      <c r="N133" s="137"/>
      <c r="O133" s="108"/>
    </row>
    <row r="134" spans="1:15" x14ac:dyDescent="0.45">
      <c r="B134" s="137"/>
      <c r="H134" s="137"/>
      <c r="I134" s="137"/>
      <c r="J134" s="137"/>
      <c r="K134" s="137"/>
      <c r="L134" s="137"/>
      <c r="M134" s="137"/>
      <c r="N134" s="137"/>
      <c r="O134" s="108"/>
    </row>
    <row r="135" spans="1:15" ht="18.75" customHeight="1" x14ac:dyDescent="0.45">
      <c r="B135" s="137"/>
      <c r="C135" s="372" t="s">
        <v>132</v>
      </c>
      <c r="D135" s="373"/>
      <c r="E135" s="376">
        <f>(F78+F104)/F124</f>
        <v>2045.2395946403285</v>
      </c>
      <c r="F135" s="377"/>
      <c r="H135" s="137"/>
      <c r="I135" s="137"/>
      <c r="J135" s="137"/>
      <c r="K135" s="137"/>
      <c r="L135" s="137"/>
      <c r="M135" s="137"/>
      <c r="N135" s="137"/>
      <c r="O135" s="108"/>
    </row>
    <row r="136" spans="1:15" ht="18.75" customHeight="1" x14ac:dyDescent="0.45">
      <c r="B136" s="137"/>
      <c r="C136" s="374"/>
      <c r="D136" s="375"/>
      <c r="E136" s="378">
        <f>E135/F10</f>
        <v>162.32060274923242</v>
      </c>
      <c r="F136" s="379"/>
      <c r="H136" s="137"/>
      <c r="I136" s="137"/>
      <c r="J136" s="137"/>
      <c r="K136" s="137"/>
      <c r="L136" s="137"/>
      <c r="M136" s="137"/>
      <c r="N136" s="137"/>
    </row>
  </sheetData>
  <sheetProtection algorithmName="SHA-512" hashValue="MSKxslS8yTqQez4As3ONW6LPfhs0VFJRaevzcJ+vur7jWGkuQl7XOEGswirJMCQFu0LcV/fdx1wDsOCfAyJFjQ==" saltValue="bgyAxMZEROWQjRoJ3NbKIA==" spinCount="100000" sheet="1" objects="1" scenarios="1" selectLockedCells="1"/>
  <protectedRanges>
    <protectedRange sqref="D115" name="Bereich13"/>
    <protectedRange sqref="E104" name="Bereich12"/>
    <protectedRange sqref="E99:E101" name="Bereich11"/>
    <protectedRange sqref="D90:D91" name="Bereich10"/>
    <protectedRange sqref="D87" name="Bereich9"/>
    <protectedRange sqref="E83:E93" name="Bereich8"/>
    <protectedRange sqref="F72:F76" name="Bereich7"/>
    <protectedRange sqref="E64:E68" name="Bereich6"/>
    <protectedRange sqref="E53:F53 F52" name="Bereich5"/>
    <protectedRange sqref="E27:F45" name="Bereich4"/>
    <protectedRange sqref="D16:E18" name="Bereich1"/>
    <protectedRange sqref="F21" name="Bereich2"/>
    <protectedRange sqref="F24" name="Bereich3"/>
    <protectedRange sqref="E52" name="Bereich5_1"/>
  </protectedRanges>
  <mergeCells count="26">
    <mergeCell ref="C112:F112"/>
    <mergeCell ref="B120:G120"/>
    <mergeCell ref="C78:E78"/>
    <mergeCell ref="C94:E94"/>
    <mergeCell ref="C102:E102"/>
    <mergeCell ref="C104:D104"/>
    <mergeCell ref="B107:G107"/>
    <mergeCell ref="D2:F2"/>
    <mergeCell ref="C10:E10"/>
    <mergeCell ref="C11:E11"/>
    <mergeCell ref="C77:E77"/>
    <mergeCell ref="C24:E24"/>
    <mergeCell ref="C26:D26"/>
    <mergeCell ref="C51:D51"/>
    <mergeCell ref="C69:E69"/>
    <mergeCell ref="B70:F70"/>
    <mergeCell ref="C72:E72"/>
    <mergeCell ref="B63:G63"/>
    <mergeCell ref="B71:G71"/>
    <mergeCell ref="E130:F130"/>
    <mergeCell ref="C132:D133"/>
    <mergeCell ref="E132:F132"/>
    <mergeCell ref="E133:F133"/>
    <mergeCell ref="C135:D136"/>
    <mergeCell ref="E135:F135"/>
    <mergeCell ref="E136:F13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C2:G21"/>
  <sheetViews>
    <sheetView showGridLines="0" zoomScale="115" zoomScaleNormal="115" workbookViewId="0">
      <selection activeCell="D16" sqref="D16"/>
    </sheetView>
  </sheetViews>
  <sheetFormatPr baseColWidth="10" defaultColWidth="10.73046875" defaultRowHeight="14.25" x14ac:dyDescent="0.45"/>
  <cols>
    <col min="2" max="2" width="33.59765625" bestFit="1" customWidth="1"/>
    <col min="3" max="3" width="60" bestFit="1" customWidth="1"/>
    <col min="4" max="4" width="33.59765625" bestFit="1" customWidth="1"/>
    <col min="5" max="5" width="17.86328125" bestFit="1" customWidth="1"/>
    <col min="6" max="6" width="14.265625" bestFit="1" customWidth="1"/>
    <col min="7" max="7" width="12.265625" bestFit="1" customWidth="1"/>
    <col min="8" max="8" width="17.86328125" bestFit="1" customWidth="1"/>
    <col min="9" max="9" width="28.265625" bestFit="1" customWidth="1"/>
    <col min="10" max="10" width="11.59765625" bestFit="1" customWidth="1"/>
  </cols>
  <sheetData>
    <row r="2" spans="3:7" x14ac:dyDescent="0.45">
      <c r="C2" s="12" t="s">
        <v>133</v>
      </c>
    </row>
    <row r="3" spans="3:7" x14ac:dyDescent="0.45">
      <c r="C3" s="9" t="s">
        <v>134</v>
      </c>
      <c r="D3" s="4">
        <f>D4*50%</f>
        <v>710</v>
      </c>
      <c r="E3" s="3" t="s">
        <v>135</v>
      </c>
    </row>
    <row r="4" spans="3:7" x14ac:dyDescent="0.45">
      <c r="C4" s="8" t="s">
        <v>66</v>
      </c>
      <c r="D4" s="2">
        <v>1420</v>
      </c>
      <c r="E4" t="s">
        <v>136</v>
      </c>
      <c r="F4" s="1"/>
    </row>
    <row r="6" spans="3:7" x14ac:dyDescent="0.45">
      <c r="C6" s="5" t="s">
        <v>137</v>
      </c>
    </row>
    <row r="7" spans="3:7" x14ac:dyDescent="0.45">
      <c r="D7" s="11" t="s">
        <v>138</v>
      </c>
      <c r="E7" s="11" t="s">
        <v>139</v>
      </c>
      <c r="F7" s="11" t="s">
        <v>140</v>
      </c>
      <c r="G7" s="11" t="s">
        <v>141</v>
      </c>
    </row>
    <row r="8" spans="3:7" x14ac:dyDescent="0.45">
      <c r="C8" t="s">
        <v>142</v>
      </c>
      <c r="D8" s="10" t="e">
        <f>IF(SUM(#REF!)&lt;75,SUM(#REF!),75)</f>
        <v>#REF!</v>
      </c>
      <c r="E8" s="6" t="e">
        <f>D8*D3</f>
        <v>#REF!</v>
      </c>
      <c r="F8" s="13">
        <v>0.4</v>
      </c>
      <c r="G8" s="6" t="e">
        <f>E8*F8</f>
        <v>#REF!</v>
      </c>
    </row>
    <row r="9" spans="3:7" x14ac:dyDescent="0.45">
      <c r="C9" t="s">
        <v>143</v>
      </c>
      <c r="D9" s="10" t="e">
        <f>IF(#REF!&lt;25,#REF!,25)</f>
        <v>#REF!</v>
      </c>
      <c r="E9" s="6" t="e">
        <f>D9*D4</f>
        <v>#REF!</v>
      </c>
      <c r="F9" s="13">
        <v>0.4</v>
      </c>
      <c r="G9" s="6" t="e">
        <f>E9*F9</f>
        <v>#REF!</v>
      </c>
    </row>
    <row r="10" spans="3:7" x14ac:dyDescent="0.45">
      <c r="C10" t="s">
        <v>144</v>
      </c>
      <c r="D10" s="14"/>
      <c r="E10" s="7" t="e">
        <f>#REF!</f>
        <v>#REF!</v>
      </c>
      <c r="F10" s="13">
        <v>0.3</v>
      </c>
      <c r="G10" s="6" t="e">
        <f>E10*F10</f>
        <v>#REF!</v>
      </c>
    </row>
    <row r="13" spans="3:7" x14ac:dyDescent="0.45">
      <c r="C13" s="12" t="s">
        <v>145</v>
      </c>
    </row>
    <row r="14" spans="3:7" x14ac:dyDescent="0.45">
      <c r="C14" s="9" t="s">
        <v>134</v>
      </c>
      <c r="D14" s="4">
        <f>D15*50%</f>
        <v>710</v>
      </c>
      <c r="E14" s="3" t="s">
        <v>135</v>
      </c>
    </row>
    <row r="15" spans="3:7" x14ac:dyDescent="0.45">
      <c r="C15" s="8" t="s">
        <v>66</v>
      </c>
      <c r="D15" s="2">
        <v>1420</v>
      </c>
      <c r="E15" t="s">
        <v>136</v>
      </c>
      <c r="F15" s="1"/>
    </row>
    <row r="17" spans="3:7" x14ac:dyDescent="0.45">
      <c r="C17" s="5" t="s">
        <v>137</v>
      </c>
    </row>
    <row r="18" spans="3:7" x14ac:dyDescent="0.45">
      <c r="D18" s="11" t="s">
        <v>138</v>
      </c>
      <c r="E18" s="11" t="s">
        <v>139</v>
      </c>
      <c r="F18" s="11" t="s">
        <v>140</v>
      </c>
      <c r="G18" s="11" t="s">
        <v>141</v>
      </c>
    </row>
    <row r="19" spans="3:7" x14ac:dyDescent="0.45">
      <c r="C19" t="s">
        <v>142</v>
      </c>
      <c r="D19" s="10">
        <f>IF(SUM(Schlachtung_Truthahn!D16:D17)&lt;75,SUM(Schlachtung_Truthahn!D16:D17),75)</f>
        <v>18</v>
      </c>
      <c r="E19" s="6">
        <f>D19*D14</f>
        <v>12780</v>
      </c>
      <c r="F19" s="13">
        <v>0.4</v>
      </c>
      <c r="G19" s="6">
        <f>E19*F19</f>
        <v>5112</v>
      </c>
    </row>
    <row r="20" spans="3:7" x14ac:dyDescent="0.45">
      <c r="C20" t="s">
        <v>143</v>
      </c>
      <c r="D20" s="10">
        <f>IF(Schlachtung_Truthahn!D18&lt;25,Schlachtung_Truthahn!D18,25)</f>
        <v>0</v>
      </c>
      <c r="E20" s="6">
        <f>D20*D15</f>
        <v>0</v>
      </c>
      <c r="F20" s="13">
        <v>0.4</v>
      </c>
      <c r="G20" s="6">
        <f>E20*F20</f>
        <v>0</v>
      </c>
    </row>
    <row r="21" spans="3:7" x14ac:dyDescent="0.45">
      <c r="C21" t="s">
        <v>144</v>
      </c>
      <c r="D21" s="14"/>
      <c r="E21" s="7">
        <f>+Schlachtung_Truthahn!F46/1.22</f>
        <v>14590.163934426229</v>
      </c>
      <c r="F21" s="13">
        <v>0.3</v>
      </c>
      <c r="G21" s="6">
        <f>E21*F21</f>
        <v>4377.0491803278683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829316-799d-411c-8325-295ef13fe2fb">
      <UserInfo>
        <DisplayName>Weiss Astrid</DisplayName>
        <AccountId>82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C9B62F0ECD3648AA6B5EEB0BB55C3C" ma:contentTypeVersion="13" ma:contentTypeDescription="Ein neues Dokument erstellen." ma:contentTypeScope="" ma:versionID="fc2478efa3491dc94ba6f7b596920877">
  <xsd:schema xmlns:xsd="http://www.w3.org/2001/XMLSchema" xmlns:xs="http://www.w3.org/2001/XMLSchema" xmlns:p="http://schemas.microsoft.com/office/2006/metadata/properties" xmlns:ns2="0c106d98-12ba-43db-9b6d-21218272d064" xmlns:ns3="5e829316-799d-411c-8325-295ef13fe2fb" targetNamespace="http://schemas.microsoft.com/office/2006/metadata/properties" ma:root="true" ma:fieldsID="474c12c1a75b868280a84c5ff7781cf6" ns2:_="" ns3:_="">
    <xsd:import namespace="0c106d98-12ba-43db-9b6d-21218272d064"/>
    <xsd:import namespace="5e829316-799d-411c-8325-295ef13fe2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06d98-12ba-43db-9b6d-21218272d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829316-799d-411c-8325-295ef13fe2f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0668BA-150C-4849-B226-00673543BEB4}">
  <ds:schemaRefs>
    <ds:schemaRef ds:uri="0c106d98-12ba-43db-9b6d-21218272d064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5e829316-799d-411c-8325-295ef13fe2f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480516-8BFF-437A-86E8-13A5DF404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06d98-12ba-43db-9b6d-21218272d064"/>
    <ds:schemaRef ds:uri="5e829316-799d-411c-8325-295ef13fe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FF358D-FDFF-47AF-9BA1-E044553E91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Haltung_Truthahn</vt:lpstr>
      <vt:lpstr>Schlachtung_Truthahn</vt:lpstr>
      <vt:lpstr>Beitrag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2019-07-30T07:13:39Z</dcterms:created>
  <dcterms:modified xsi:type="dcterms:W3CDTF">2022-11-16T13:06:41Z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0x010100D6C9B62F0ECD3648AA6B5EEB0BB55C3C</vt:lpwstr>
  </property>
</Properties>
</file>